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Project" sheetId="2" state="visible" r:id="rId2"/>
    <sheet name="Staffing plan" sheetId="3" state="visible" r:id="rId3"/>
    <sheet name="Summary" sheetId="4" state="visible" r:id="rId4"/>
    <sheet name="Budget" sheetId="5" state="visible" r:id="rId5"/>
  </sheets>
  <definedNames>
    <definedName name="StartWeek">Project!$B$5</definedName>
    <definedName name="NumWeeks">Project!$B$6</definedName>
    <definedName name="StdHours">Project!$B$7</definedName>
    <definedName name="HoursPerDay">Project!$B$8</definedName>
    <definedName name="Currency">Project!$B$9</definedName>
    <definedName name="Budget">Project!$B$10</definedName>
    <definedName name="PhaseNames">Project!$A$14:$A$21</definedName>
    <definedName name="PhaseFirst">Project!$B$14:$B$21</definedName>
    <definedName name="PhaseLast">Project!$C$14:$C$21</definedName>
    <definedName name="RoleList">Budget!$A$5:$A$24</definedName>
    <definedName name="_xlnm.Print_Area" localSheetId="2">'Staffing plan'!$A$1:$AH$49</definedName>
    <definedName name="_xlnm.Print_Area" localSheetId="3">'Summary'!$A$1:$E$37</definedName>
    <definedName name="_xlnm.Print_Area" localSheetId="4">'Budget'!$A$1:$E$29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dd mmm yyyy"/>
    <numFmt numFmtId="166" formatCode="0.0#"/>
    <numFmt numFmtId="167" formatCode="&quot;£&quot;#,##0.00"/>
    <numFmt numFmtId="168" formatCode="dd mmm"/>
    <numFmt numFmtId="169" formatCode="0.##"/>
    <numFmt numFmtId="170" formatCode="0.0"/>
  </numFmts>
  <fonts count="8">
    <font>
      <name val="Calibri"/>
      <family val="2"/>
      <color theme="1"/>
      <sz val="11"/>
      <scheme val="minor"/>
    </font>
    <font>
      <b val="1"/>
      <sz val="16"/>
    </font>
    <font>
      <b val="1"/>
    </font>
    <font>
      <color rgb="001155CC"/>
      <u val="single"/>
    </font>
    <font>
      <b val="1"/>
      <sz val="13"/>
    </font>
    <font>
      <b val="1"/>
      <color rgb="00C00000"/>
    </font>
    <font>
      <i val="1"/>
      <color rgb="00555555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6C8"/>
      </patternFill>
    </fill>
    <fill>
      <patternFill patternType="solid">
        <fgColor rgb="001F2A44"/>
      </patternFill>
    </fill>
    <fill>
      <patternFill patternType="solid">
        <fgColor rgb="00EEF1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applyProtection="1" pivotButton="0" quotePrefix="0" xfId="0">
      <protection locked="0" hidden="0"/>
    </xf>
    <xf numFmtId="165" fontId="0" fillId="2" borderId="0" applyProtection="1" pivotButton="0" quotePrefix="0" xfId="0">
      <protection locked="0" hidden="0"/>
    </xf>
    <xf numFmtId="0" fontId="5" fillId="0" borderId="0" pivotButton="0" quotePrefix="0" xfId="0"/>
    <xf numFmtId="1" fontId="0" fillId="2" borderId="0" applyProtection="1" pivotButton="0" quotePrefix="0" xfId="0">
      <protection locked="0" hidden="0"/>
    </xf>
    <xf numFmtId="0" fontId="6" fillId="0" borderId="0" applyAlignment="1" pivotButton="0" quotePrefix="0" xfId="0">
      <alignment/>
    </xf>
    <xf numFmtId="166" fontId="0" fillId="2" borderId="0" applyProtection="1" pivotButton="0" quotePrefix="0" xfId="0">
      <protection locked="0" hidden="0"/>
    </xf>
    <xf numFmtId="167" fontId="0" fillId="2" borderId="0" applyProtection="1" pivotButton="0" quotePrefix="0" xfId="0">
      <protection locked="0" hidden="0"/>
    </xf>
    <xf numFmtId="0" fontId="7" fillId="3" borderId="0" applyAlignment="1" pivotButton="0" quotePrefix="0" xfId="0">
      <alignment vertical="center" wrapText="1"/>
    </xf>
    <xf numFmtId="168" fontId="0" fillId="0" borderId="0" pivotButton="0" quotePrefix="0" xfId="0"/>
    <xf numFmtId="0" fontId="0" fillId="4" borderId="0" pivotButton="0" quotePrefix="0" xfId="0"/>
    <xf numFmtId="169" fontId="0" fillId="2" borderId="0" applyProtection="1" pivotButton="0" quotePrefix="0" xfId="0">
      <protection locked="0" hidden="0"/>
    </xf>
    <xf numFmtId="4" fontId="0" fillId="0" borderId="0" pivotButton="0" quotePrefix="0" xfId="0"/>
    <xf numFmtId="2" fontId="0" fillId="0" borderId="0" pivotButton="0" quotePrefix="0" xfId="0"/>
    <xf numFmtId="170" fontId="0" fillId="0" borderId="0" pivotButton="0" quotePrefix="0" xfId="0"/>
    <xf numFmtId="1" fontId="0" fillId="0" borderId="0" pivotButton="0" quotePrefix="0" xfId="0"/>
    <xf numFmtId="167" fontId="0" fillId="0" borderId="0" pivotButton="0" quotePrefix="0" xfId="0"/>
    <xf numFmtId="0" fontId="6" fillId="0" borderId="0" pivotButton="0" quotePrefix="0" xfId="0"/>
    <xf numFmtId="167" fontId="2" fillId="0" borderId="0" pivotButton="0" quotePrefix="0" xfId="0"/>
  </cellXfs>
  <cellStyles count="1">
    <cellStyle name="Normal" xfId="0" builtinId="0" hidden="0"/>
  </cellStyles>
  <dxfs count="5">
    <dxf>
      <numFmt numFmtId="170" formatCode="&quot;$&quot;#,##0.00"/>
    </dxf>
    <dxf>
      <fill>
        <patternFill patternType="solid">
          <fgColor rgb="00E3E3E3"/>
        </patternFill>
      </fill>
    </dxf>
    <dxf>
      <fill>
        <patternFill patternType="solid">
          <fgColor rgb="00F9CB9C"/>
        </patternFill>
      </fill>
    </dxf>
    <dxf>
      <fill>
        <patternFill patternType="solid">
          <fgColor rgb="00F4C7C3"/>
        </patternFill>
      </fill>
    </dxf>
    <dxf>
      <font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varo.io/templates/project-staffing-plan-template?utm_source=template&amp;utm_medium=file&amp;utm_campaign=project-staffing-plan-template" TargetMode="External" Id="rId1" /><Relationship Type="http://schemas.openxmlformats.org/officeDocument/2006/relationships/hyperlink" Target="https://resourcing.kavaro.io/register?asset_id=project-staffing-plan-template&amp;utm_source=template&amp;utm_medium=fil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kavaro.io/templates/agency-rate-card-template?utm_source=template&amp;utm_medium=file&amp;utm_campaign=project-staffing-plan-templat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Project staffing plan template</t>
        </is>
      </c>
    </row>
    <row r="2">
      <c r="A2" t="inlineStr">
        <is>
          <t>The roles one project needs, week by week, who fills each seat, what's still open, and whether it fits the budget. A project plan, not an HR headcount plan.</t>
        </is>
      </c>
    </row>
    <row r="3"/>
    <row r="4">
      <c r="A4" s="2" t="inlineStr">
        <is>
          <t>How to use it</t>
        </is>
      </c>
    </row>
    <row r="5">
      <c r="A5" t="inlineStr">
        <is>
          <t>1. Project: name the project, set the Monday it starts, the number of weeks and the budget. Add phases in week order.</t>
        </is>
      </c>
    </row>
    <row r="6">
      <c r="A6" t="inlineStr">
        <is>
          <t>2. Staffing plan: one row per seat. Add the role, the skills it needs, and mark it Named, Open or Freelance.</t>
        </is>
      </c>
    </row>
    <row r="7">
      <c r="A7" t="inlineStr">
        <is>
          <t>3. Enter the hours each seat needs every week (from the scope or SOW).</t>
        </is>
      </c>
    </row>
    <row r="8">
      <c r="A8" t="inlineStr">
        <is>
          <t>4. Summary: check people needed at peak, open-seat hours and the first week an open seat is needed.</t>
        </is>
      </c>
    </row>
    <row r="9">
      <c r="A9" t="inlineStr">
        <is>
          <t>5. Budget: add a day rate per role and check the fee against the budget.</t>
        </is>
      </c>
    </row>
    <row r="10"/>
    <row r="11">
      <c r="A11" s="2" t="inlineStr">
        <is>
          <t>Colour key</t>
        </is>
      </c>
    </row>
    <row r="12">
      <c r="A12" s="3" t="inlineStr">
        <is>
          <t>Pale yellow cells are yours to edit. Everything else calculates.</t>
        </is>
      </c>
    </row>
    <row r="13">
      <c r="A13" t="inlineStr">
        <is>
          <t>The example data is invented. To start your own plan, delete the yellow cells on the input tabs; the formulas stay.</t>
        </is>
      </c>
    </row>
    <row r="14">
      <c r="A14" t="inlineStr">
        <is>
          <t>Sheets are protected without a password so formulas aren't overwritten by accident. Review &gt; Unprotect sheet if you want to change them.</t>
        </is>
      </c>
    </row>
    <row r="15"/>
    <row r="16">
      <c r="A16" s="2" t="inlineStr">
        <is>
          <t>Made with Kavaro</t>
        </is>
      </c>
    </row>
    <row r="17">
      <c r="A17" t="inlineStr">
        <is>
          <t>Kavaro: resource management software for agencies and consultancies.</t>
        </is>
      </c>
    </row>
    <row r="18">
      <c r="A18" s="4" t="inlineStr">
        <is>
          <t>Template page and latest version: kavaro.io/templates/project-staffing-plan-template</t>
        </is>
      </c>
    </row>
    <row r="19">
      <c r="A19" t="inlineStr">
        <is>
          <t>Licence: free to use, share and adapt, including on your own site, as long as you credit Kavaro with a link to the template page (CC BY 4.0).</t>
        </is>
      </c>
    </row>
    <row r="20"/>
    <row r="21">
      <c r="A21" s="4" t="inlineStr">
        <is>
          <t>Turn your next SOW into a staffing plan: try Kavaro free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hyperlinks>
    <hyperlink xmlns:r="http://schemas.openxmlformats.org/officeDocument/2006/relationships" ref="A18" r:id="rId1"/>
    <hyperlink xmlns:r="http://schemas.openxmlformats.org/officeDocument/2006/relationships" ref="A2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60" customWidth="1" min="3" max="3"/>
  </cols>
  <sheetData>
    <row r="1">
      <c r="A1" s="5" t="inlineStr">
        <is>
          <t>Project</t>
        </is>
      </c>
    </row>
    <row r="2"/>
    <row r="3">
      <c r="A3" t="inlineStr">
        <is>
          <t>Project name</t>
        </is>
      </c>
      <c r="B3" s="6" t="inlineStr">
        <is>
          <t>Harbour app build</t>
        </is>
      </c>
    </row>
    <row r="4">
      <c r="A4" t="inlineStr">
        <is>
          <t>Client</t>
        </is>
      </c>
      <c r="B4" s="6" t="inlineStr">
        <is>
          <t>Harbour Ltd</t>
        </is>
      </c>
    </row>
    <row r="5">
      <c r="A5" t="inlineStr">
        <is>
          <t>First week commencing</t>
        </is>
      </c>
      <c r="B5" s="7" t="n">
        <v>46328</v>
      </c>
      <c r="C5" s="8">
        <f>IF(WEEKDAY(B5,2)&lt;&gt;1,"Warning: the first week must start on a Monday","")</f>
        <v/>
      </c>
    </row>
    <row r="6">
      <c r="A6" t="inlineStr">
        <is>
          <t>Number of weeks (up to 26)</t>
        </is>
      </c>
      <c r="B6" s="9" t="n">
        <v>16</v>
      </c>
      <c r="C6" s="10" t="inlineStr">
        <is>
          <t>The file has 26 week columns. Weeks past this number grey out and drop out of the totals.</t>
        </is>
      </c>
    </row>
    <row r="7">
      <c r="A7" t="inlineStr">
        <is>
          <t>Standard full-time hours per week</t>
        </is>
      </c>
      <c r="B7" s="11" t="n">
        <v>37.5</v>
      </c>
    </row>
    <row r="8">
      <c r="A8" t="inlineStr">
        <is>
          <t>Hours per day</t>
        </is>
      </c>
      <c r="B8" s="11" t="n">
        <v>7.5</v>
      </c>
    </row>
    <row r="9">
      <c r="A9" t="inlineStr">
        <is>
          <t>Currency</t>
        </is>
      </c>
      <c r="B9" s="6" t="inlineStr">
        <is>
          <t>£</t>
        </is>
      </c>
      <c r="C9" s="10" t="inlineStr">
        <is>
          <t>Number format only: no conversion.</t>
        </is>
      </c>
    </row>
    <row r="10">
      <c r="A10" t="inlineStr">
        <is>
          <t>Budget (fee)</t>
        </is>
      </c>
      <c r="B10" s="12" t="n">
        <v>150000</v>
      </c>
    </row>
    <row r="11"/>
    <row r="12">
      <c r="A12" s="2" t="inlineStr">
        <is>
          <t>Phases (up to 8, in week order)</t>
        </is>
      </c>
    </row>
    <row r="13">
      <c r="A13" s="13" t="inlineStr">
        <is>
          <t>Phase</t>
        </is>
      </c>
      <c r="B13" s="13" t="inlineStr">
        <is>
          <t>First week</t>
        </is>
      </c>
      <c r="C13" s="13" t="inlineStr">
        <is>
          <t>Last week</t>
        </is>
      </c>
    </row>
    <row r="14">
      <c r="A14" s="6" t="inlineStr">
        <is>
          <t>Discovery</t>
        </is>
      </c>
      <c r="B14" s="6" t="n">
        <v>1</v>
      </c>
      <c r="C14" s="6" t="n">
        <v>2</v>
      </c>
    </row>
    <row r="15">
      <c r="A15" s="6" t="inlineStr">
        <is>
          <t>Design</t>
        </is>
      </c>
      <c r="B15" s="6" t="n">
        <v>3</v>
      </c>
      <c r="C15" s="6" t="n">
        <v>6</v>
      </c>
    </row>
    <row r="16">
      <c r="A16" s="6" t="inlineStr">
        <is>
          <t>Build</t>
        </is>
      </c>
      <c r="B16" s="6" t="n">
        <v>7</v>
      </c>
      <c r="C16" s="6" t="n">
        <v>14</v>
      </c>
    </row>
    <row r="17">
      <c r="A17" s="6" t="inlineStr">
        <is>
          <t>Launch</t>
        </is>
      </c>
      <c r="B17" s="6" t="n">
        <v>15</v>
      </c>
      <c r="C17" s="6" t="n">
        <v>16</v>
      </c>
    </row>
    <row r="18">
      <c r="A18" s="6" t="n"/>
      <c r="B18" s="6" t="n"/>
      <c r="C18" s="6" t="n"/>
    </row>
    <row r="19">
      <c r="A19" s="6" t="n"/>
      <c r="B19" s="6" t="n"/>
      <c r="C19" s="6" t="n"/>
    </row>
    <row r="20">
      <c r="A20" s="6" t="n"/>
      <c r="B20" s="6" t="n"/>
      <c r="C20" s="6" t="n"/>
    </row>
    <row r="21">
      <c r="A21" s="6" t="n"/>
      <c r="B21" s="6" t="n"/>
      <c r="C21" s="6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conditionalFormatting sqref="B10">
    <cfRule type="expression" priority="1" dxfId="0">
      <formula>Currency="$"</formula>
    </cfRule>
  </conditionalFormatting>
  <dataValidations count="1">
    <dataValidation sqref="B9" showDropDown="0" showInputMessage="0" showErrorMessage="1" allowBlank="1" type="list">
      <formula1>"£,$"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I4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1" customWidth="1" min="2" max="2"/>
    <col width="30" customWidth="1" min="3" max="3"/>
    <col width="12" customWidth="1" min="4" max="4"/>
    <col width="14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7" customWidth="1" min="20" max="20"/>
    <col width="7" customWidth="1" min="21" max="21"/>
    <col width="7" customWidth="1" min="22" max="22"/>
    <col width="7" customWidth="1" min="23" max="23"/>
    <col width="7" customWidth="1" min="24" max="24"/>
    <col width="7" customWidth="1" min="25" max="25"/>
    <col width="7" customWidth="1" min="26" max="26"/>
    <col width="7" customWidth="1" min="27" max="27"/>
    <col width="7" customWidth="1" min="28" max="28"/>
    <col width="7" customWidth="1" min="29" max="29"/>
    <col width="7" customWidth="1" min="30" max="30"/>
    <col width="7" customWidth="1" min="31" max="31"/>
  </cols>
  <sheetData>
    <row r="1">
      <c r="A1" s="5" t="inlineStr">
        <is>
          <t>Staffing plan: hours each seat needs, by week</t>
        </is>
      </c>
    </row>
    <row r="2">
      <c r="E2" s="2" t="inlineStr">
        <is>
          <t>Phase</t>
        </is>
      </c>
      <c r="F2" s="2">
        <f>IFERROR(IF(COUNTIFS(PhaseFirst,"&lt;="&amp;F$3)=0,"",IF(F$3&gt;INDEX(PhaseLast,COUNTIFS(PhaseFirst,"&lt;="&amp;F$3)),"",INDEX(PhaseNames,COUNTIFS(PhaseFirst,"&lt;="&amp;F$3)))),"")</f>
        <v/>
      </c>
      <c r="G2" s="2">
        <f>IFERROR(IF(COUNTIFS(PhaseFirst,"&lt;="&amp;G$3)=0,"",IF(G$3&gt;INDEX(PhaseLast,COUNTIFS(PhaseFirst,"&lt;="&amp;G$3)),"",INDEX(PhaseNames,COUNTIFS(PhaseFirst,"&lt;="&amp;G$3)))),"")</f>
        <v/>
      </c>
      <c r="H2" s="2">
        <f>IFERROR(IF(COUNTIFS(PhaseFirst,"&lt;="&amp;H$3)=0,"",IF(H$3&gt;INDEX(PhaseLast,COUNTIFS(PhaseFirst,"&lt;="&amp;H$3)),"",INDEX(PhaseNames,COUNTIFS(PhaseFirst,"&lt;="&amp;H$3)))),"")</f>
        <v/>
      </c>
      <c r="I2" s="2">
        <f>IFERROR(IF(COUNTIFS(PhaseFirst,"&lt;="&amp;I$3)=0,"",IF(I$3&gt;INDEX(PhaseLast,COUNTIFS(PhaseFirst,"&lt;="&amp;I$3)),"",INDEX(PhaseNames,COUNTIFS(PhaseFirst,"&lt;="&amp;I$3)))),"")</f>
        <v/>
      </c>
      <c r="J2" s="2">
        <f>IFERROR(IF(COUNTIFS(PhaseFirst,"&lt;="&amp;J$3)=0,"",IF(J$3&gt;INDEX(PhaseLast,COUNTIFS(PhaseFirst,"&lt;="&amp;J$3)),"",INDEX(PhaseNames,COUNTIFS(PhaseFirst,"&lt;="&amp;J$3)))),"")</f>
        <v/>
      </c>
      <c r="K2" s="2">
        <f>IFERROR(IF(COUNTIFS(PhaseFirst,"&lt;="&amp;K$3)=0,"",IF(K$3&gt;INDEX(PhaseLast,COUNTIFS(PhaseFirst,"&lt;="&amp;K$3)),"",INDEX(PhaseNames,COUNTIFS(PhaseFirst,"&lt;="&amp;K$3)))),"")</f>
        <v/>
      </c>
      <c r="L2" s="2">
        <f>IFERROR(IF(COUNTIFS(PhaseFirst,"&lt;="&amp;L$3)=0,"",IF(L$3&gt;INDEX(PhaseLast,COUNTIFS(PhaseFirst,"&lt;="&amp;L$3)),"",INDEX(PhaseNames,COUNTIFS(PhaseFirst,"&lt;="&amp;L$3)))),"")</f>
        <v/>
      </c>
      <c r="M2" s="2">
        <f>IFERROR(IF(COUNTIFS(PhaseFirst,"&lt;="&amp;M$3)=0,"",IF(M$3&gt;INDEX(PhaseLast,COUNTIFS(PhaseFirst,"&lt;="&amp;M$3)),"",INDEX(PhaseNames,COUNTIFS(PhaseFirst,"&lt;="&amp;M$3)))),"")</f>
        <v/>
      </c>
      <c r="N2" s="2">
        <f>IFERROR(IF(COUNTIFS(PhaseFirst,"&lt;="&amp;N$3)=0,"",IF(N$3&gt;INDEX(PhaseLast,COUNTIFS(PhaseFirst,"&lt;="&amp;N$3)),"",INDEX(PhaseNames,COUNTIFS(PhaseFirst,"&lt;="&amp;N$3)))),"")</f>
        <v/>
      </c>
      <c r="O2" s="2">
        <f>IFERROR(IF(COUNTIFS(PhaseFirst,"&lt;="&amp;O$3)=0,"",IF(O$3&gt;INDEX(PhaseLast,COUNTIFS(PhaseFirst,"&lt;="&amp;O$3)),"",INDEX(PhaseNames,COUNTIFS(PhaseFirst,"&lt;="&amp;O$3)))),"")</f>
        <v/>
      </c>
      <c r="P2" s="2">
        <f>IFERROR(IF(COUNTIFS(PhaseFirst,"&lt;="&amp;P$3)=0,"",IF(P$3&gt;INDEX(PhaseLast,COUNTIFS(PhaseFirst,"&lt;="&amp;P$3)),"",INDEX(PhaseNames,COUNTIFS(PhaseFirst,"&lt;="&amp;P$3)))),"")</f>
        <v/>
      </c>
      <c r="Q2" s="2">
        <f>IFERROR(IF(COUNTIFS(PhaseFirst,"&lt;="&amp;Q$3)=0,"",IF(Q$3&gt;INDEX(PhaseLast,COUNTIFS(PhaseFirst,"&lt;="&amp;Q$3)),"",INDEX(PhaseNames,COUNTIFS(PhaseFirst,"&lt;="&amp;Q$3)))),"")</f>
        <v/>
      </c>
      <c r="R2" s="2">
        <f>IFERROR(IF(COUNTIFS(PhaseFirst,"&lt;="&amp;R$3)=0,"",IF(R$3&gt;INDEX(PhaseLast,COUNTIFS(PhaseFirst,"&lt;="&amp;R$3)),"",INDEX(PhaseNames,COUNTIFS(PhaseFirst,"&lt;="&amp;R$3)))),"")</f>
        <v/>
      </c>
      <c r="S2" s="2">
        <f>IFERROR(IF(COUNTIFS(PhaseFirst,"&lt;="&amp;S$3)=0,"",IF(S$3&gt;INDEX(PhaseLast,COUNTIFS(PhaseFirst,"&lt;="&amp;S$3)),"",INDEX(PhaseNames,COUNTIFS(PhaseFirst,"&lt;="&amp;S$3)))),"")</f>
        <v/>
      </c>
      <c r="T2" s="2">
        <f>IFERROR(IF(COUNTIFS(PhaseFirst,"&lt;="&amp;T$3)=0,"",IF(T$3&gt;INDEX(PhaseLast,COUNTIFS(PhaseFirst,"&lt;="&amp;T$3)),"",INDEX(PhaseNames,COUNTIFS(PhaseFirst,"&lt;="&amp;T$3)))),"")</f>
        <v/>
      </c>
      <c r="U2" s="2">
        <f>IFERROR(IF(COUNTIFS(PhaseFirst,"&lt;="&amp;U$3)=0,"",IF(U$3&gt;INDEX(PhaseLast,COUNTIFS(PhaseFirst,"&lt;="&amp;U$3)),"",INDEX(PhaseNames,COUNTIFS(PhaseFirst,"&lt;="&amp;U$3)))),"")</f>
        <v/>
      </c>
      <c r="V2" s="2">
        <f>IFERROR(IF(COUNTIFS(PhaseFirst,"&lt;="&amp;V$3)=0,"",IF(V$3&gt;INDEX(PhaseLast,COUNTIFS(PhaseFirst,"&lt;="&amp;V$3)),"",INDEX(PhaseNames,COUNTIFS(PhaseFirst,"&lt;="&amp;V$3)))),"")</f>
        <v/>
      </c>
      <c r="W2" s="2">
        <f>IFERROR(IF(COUNTIFS(PhaseFirst,"&lt;="&amp;W$3)=0,"",IF(W$3&gt;INDEX(PhaseLast,COUNTIFS(PhaseFirst,"&lt;="&amp;W$3)),"",INDEX(PhaseNames,COUNTIFS(PhaseFirst,"&lt;="&amp;W$3)))),"")</f>
        <v/>
      </c>
      <c r="X2" s="2">
        <f>IFERROR(IF(COUNTIFS(PhaseFirst,"&lt;="&amp;X$3)=0,"",IF(X$3&gt;INDEX(PhaseLast,COUNTIFS(PhaseFirst,"&lt;="&amp;X$3)),"",INDEX(PhaseNames,COUNTIFS(PhaseFirst,"&lt;="&amp;X$3)))),"")</f>
        <v/>
      </c>
      <c r="Y2" s="2">
        <f>IFERROR(IF(COUNTIFS(PhaseFirst,"&lt;="&amp;Y$3)=0,"",IF(Y$3&gt;INDEX(PhaseLast,COUNTIFS(PhaseFirst,"&lt;="&amp;Y$3)),"",INDEX(PhaseNames,COUNTIFS(PhaseFirst,"&lt;="&amp;Y$3)))),"")</f>
        <v/>
      </c>
      <c r="Z2" s="2">
        <f>IFERROR(IF(COUNTIFS(PhaseFirst,"&lt;="&amp;Z$3)=0,"",IF(Z$3&gt;INDEX(PhaseLast,COUNTIFS(PhaseFirst,"&lt;="&amp;Z$3)),"",INDEX(PhaseNames,COUNTIFS(PhaseFirst,"&lt;="&amp;Z$3)))),"")</f>
        <v/>
      </c>
      <c r="AA2" s="2">
        <f>IFERROR(IF(COUNTIFS(PhaseFirst,"&lt;="&amp;AA$3)=0,"",IF(AA$3&gt;INDEX(PhaseLast,COUNTIFS(PhaseFirst,"&lt;="&amp;AA$3)),"",INDEX(PhaseNames,COUNTIFS(PhaseFirst,"&lt;="&amp;AA$3)))),"")</f>
        <v/>
      </c>
      <c r="AB2" s="2">
        <f>IFERROR(IF(COUNTIFS(PhaseFirst,"&lt;="&amp;AB$3)=0,"",IF(AB$3&gt;INDEX(PhaseLast,COUNTIFS(PhaseFirst,"&lt;="&amp;AB$3)),"",INDEX(PhaseNames,COUNTIFS(PhaseFirst,"&lt;="&amp;AB$3)))),"")</f>
        <v/>
      </c>
      <c r="AC2" s="2">
        <f>IFERROR(IF(COUNTIFS(PhaseFirst,"&lt;="&amp;AC$3)=0,"",IF(AC$3&gt;INDEX(PhaseLast,COUNTIFS(PhaseFirst,"&lt;="&amp;AC$3)),"",INDEX(PhaseNames,COUNTIFS(PhaseFirst,"&lt;="&amp;AC$3)))),"")</f>
        <v/>
      </c>
      <c r="AD2" s="2">
        <f>IFERROR(IF(COUNTIFS(PhaseFirst,"&lt;="&amp;AD$3)=0,"",IF(AD$3&gt;INDEX(PhaseLast,COUNTIFS(PhaseFirst,"&lt;="&amp;AD$3)),"",INDEX(PhaseNames,COUNTIFS(PhaseFirst,"&lt;="&amp;AD$3)))),"")</f>
        <v/>
      </c>
      <c r="AE2" s="2">
        <f>IFERROR(IF(COUNTIFS(PhaseFirst,"&lt;="&amp;AE$3)=0,"",IF(AE$3&gt;INDEX(PhaseLast,COUNTIFS(PhaseFirst,"&lt;="&amp;AE$3)),"",INDEX(PhaseNames,COUNTIFS(PhaseFirst,"&lt;="&amp;AE$3)))),"")</f>
        <v/>
      </c>
    </row>
    <row r="3">
      <c r="E3" s="2" t="inlineStr">
        <is>
          <t>Week</t>
        </is>
      </c>
      <c r="F3" t="n">
        <v>1</v>
      </c>
      <c r="G3" t="n">
        <v>2</v>
      </c>
      <c r="H3" t="n">
        <v>3</v>
      </c>
      <c r="I3" t="n">
        <v>4</v>
      </c>
      <c r="J3" t="n">
        <v>5</v>
      </c>
      <c r="K3" t="n">
        <v>6</v>
      </c>
      <c r="L3" t="n">
        <v>7</v>
      </c>
      <c r="M3" t="n">
        <v>8</v>
      </c>
      <c r="N3" t="n">
        <v>9</v>
      </c>
      <c r="O3" t="n">
        <v>10</v>
      </c>
      <c r="P3" t="n">
        <v>11</v>
      </c>
      <c r="Q3" t="n">
        <v>12</v>
      </c>
      <c r="R3" t="n">
        <v>13</v>
      </c>
      <c r="S3" t="n">
        <v>14</v>
      </c>
      <c r="T3" t="n">
        <v>15</v>
      </c>
      <c r="U3" t="n">
        <v>16</v>
      </c>
      <c r="V3" t="n">
        <v>17</v>
      </c>
      <c r="W3" t="n">
        <v>18</v>
      </c>
      <c r="X3" t="n">
        <v>19</v>
      </c>
      <c r="Y3" t="n">
        <v>20</v>
      </c>
      <c r="Z3" t="n">
        <v>21</v>
      </c>
      <c r="AA3" t="n">
        <v>22</v>
      </c>
      <c r="AB3" t="n">
        <v>23</v>
      </c>
      <c r="AC3" t="n">
        <v>24</v>
      </c>
      <c r="AD3" t="n">
        <v>25</v>
      </c>
      <c r="AE3" t="n">
        <v>26</v>
      </c>
    </row>
    <row r="4">
      <c r="E4" s="2" t="inlineStr">
        <is>
          <t>Week commencing</t>
        </is>
      </c>
      <c r="F4" s="14">
        <f>StartWeek+0</f>
        <v/>
      </c>
      <c r="G4" s="14">
        <f>StartWeek+7</f>
        <v/>
      </c>
      <c r="H4" s="14">
        <f>StartWeek+14</f>
        <v/>
      </c>
      <c r="I4" s="14">
        <f>StartWeek+21</f>
        <v/>
      </c>
      <c r="J4" s="14">
        <f>StartWeek+28</f>
        <v/>
      </c>
      <c r="K4" s="14">
        <f>StartWeek+35</f>
        <v/>
      </c>
      <c r="L4" s="14">
        <f>StartWeek+42</f>
        <v/>
      </c>
      <c r="M4" s="14">
        <f>StartWeek+49</f>
        <v/>
      </c>
      <c r="N4" s="14">
        <f>StartWeek+56</f>
        <v/>
      </c>
      <c r="O4" s="14">
        <f>StartWeek+63</f>
        <v/>
      </c>
      <c r="P4" s="14">
        <f>StartWeek+70</f>
        <v/>
      </c>
      <c r="Q4" s="14">
        <f>StartWeek+77</f>
        <v/>
      </c>
      <c r="R4" s="14">
        <f>StartWeek+84</f>
        <v/>
      </c>
      <c r="S4" s="14">
        <f>StartWeek+91</f>
        <v/>
      </c>
      <c r="T4" s="14">
        <f>StartWeek+98</f>
        <v/>
      </c>
      <c r="U4" s="14">
        <f>StartWeek+105</f>
        <v/>
      </c>
      <c r="V4" s="14">
        <f>StartWeek+112</f>
        <v/>
      </c>
      <c r="W4" s="14">
        <f>StartWeek+119</f>
        <v/>
      </c>
      <c r="X4" s="14">
        <f>StartWeek+126</f>
        <v/>
      </c>
      <c r="Y4" s="14">
        <f>StartWeek+133</f>
        <v/>
      </c>
      <c r="Z4" s="14">
        <f>StartWeek+140</f>
        <v/>
      </c>
      <c r="AA4" s="14">
        <f>StartWeek+147</f>
        <v/>
      </c>
      <c r="AB4" s="14">
        <f>StartWeek+154</f>
        <v/>
      </c>
      <c r="AC4" s="14">
        <f>StartWeek+161</f>
        <v/>
      </c>
      <c r="AD4" s="14">
        <f>StartWeek+168</f>
        <v/>
      </c>
      <c r="AE4" s="14">
        <f>StartWeek+175</f>
        <v/>
      </c>
      <c r="AJ4" s="2" t="inlineStr">
        <is>
          <t>Helper: week numbers with hours (used for first and last week)</t>
        </is>
      </c>
    </row>
    <row r="5">
      <c r="A5" s="13" t="inlineStr">
        <is>
          <t>Role</t>
        </is>
      </c>
      <c r="B5" s="13" t="inlineStr">
        <is>
          <t>Seniority</t>
        </is>
      </c>
      <c r="C5" s="13" t="inlineStr">
        <is>
          <t>Skills needed</t>
        </is>
      </c>
      <c r="D5" s="13" t="inlineStr">
        <is>
          <t>Fill status</t>
        </is>
      </c>
      <c r="E5" s="13" t="inlineStr">
        <is>
          <t>Person</t>
        </is>
      </c>
      <c r="F5" s="13">
        <f>"W"&amp;F$3</f>
        <v/>
      </c>
      <c r="G5" s="13">
        <f>"W"&amp;G$3</f>
        <v/>
      </c>
      <c r="H5" s="13">
        <f>"W"&amp;H$3</f>
        <v/>
      </c>
      <c r="I5" s="13">
        <f>"W"&amp;I$3</f>
        <v/>
      </c>
      <c r="J5" s="13">
        <f>"W"&amp;J$3</f>
        <v/>
      </c>
      <c r="K5" s="13">
        <f>"W"&amp;K$3</f>
        <v/>
      </c>
      <c r="L5" s="13">
        <f>"W"&amp;L$3</f>
        <v/>
      </c>
      <c r="M5" s="13">
        <f>"W"&amp;M$3</f>
        <v/>
      </c>
      <c r="N5" s="13">
        <f>"W"&amp;N$3</f>
        <v/>
      </c>
      <c r="O5" s="13">
        <f>"W"&amp;O$3</f>
        <v/>
      </c>
      <c r="P5" s="13">
        <f>"W"&amp;P$3</f>
        <v/>
      </c>
      <c r="Q5" s="13">
        <f>"W"&amp;Q$3</f>
        <v/>
      </c>
      <c r="R5" s="13">
        <f>"W"&amp;R$3</f>
        <v/>
      </c>
      <c r="S5" s="13">
        <f>"W"&amp;S$3</f>
        <v/>
      </c>
      <c r="T5" s="13">
        <f>"W"&amp;T$3</f>
        <v/>
      </c>
      <c r="U5" s="13">
        <f>"W"&amp;U$3</f>
        <v/>
      </c>
      <c r="V5" s="13">
        <f>"W"&amp;V$3</f>
        <v/>
      </c>
      <c r="W5" s="13">
        <f>"W"&amp;W$3</f>
        <v/>
      </c>
      <c r="X5" s="13">
        <f>"W"&amp;X$3</f>
        <v/>
      </c>
      <c r="Y5" s="13">
        <f>"W"&amp;Y$3</f>
        <v/>
      </c>
      <c r="Z5" s="13">
        <f>"W"&amp;Z$3</f>
        <v/>
      </c>
      <c r="AA5" s="13">
        <f>"W"&amp;AA$3</f>
        <v/>
      </c>
      <c r="AB5" s="13">
        <f>"W"&amp;AB$3</f>
        <v/>
      </c>
      <c r="AC5" s="13">
        <f>"W"&amp;AC$3</f>
        <v/>
      </c>
      <c r="AD5" s="13">
        <f>"W"&amp;AD$3</f>
        <v/>
      </c>
      <c r="AE5" s="13">
        <f>"W"&amp;AE$3</f>
        <v/>
      </c>
      <c r="AF5" s="13" t="inlineStr">
        <is>
          <t>Total hours</t>
        </is>
      </c>
      <c r="AG5" s="13" t="inlineStr">
        <is>
          <t>First week</t>
        </is>
      </c>
      <c r="AH5" s="13" t="inlineStr">
        <is>
          <t>Last week</t>
        </is>
      </c>
      <c r="AJ5" s="15">
        <f>F$3</f>
        <v/>
      </c>
      <c r="AK5" s="15">
        <f>G$3</f>
        <v/>
      </c>
      <c r="AL5" s="15">
        <f>H$3</f>
        <v/>
      </c>
      <c r="AM5" s="15">
        <f>I$3</f>
        <v/>
      </c>
      <c r="AN5" s="15">
        <f>J$3</f>
        <v/>
      </c>
      <c r="AO5" s="15">
        <f>K$3</f>
        <v/>
      </c>
      <c r="AP5" s="15">
        <f>L$3</f>
        <v/>
      </c>
      <c r="AQ5" s="15">
        <f>M$3</f>
        <v/>
      </c>
      <c r="AR5" s="15">
        <f>N$3</f>
        <v/>
      </c>
      <c r="AS5" s="15">
        <f>O$3</f>
        <v/>
      </c>
      <c r="AT5" s="15">
        <f>P$3</f>
        <v/>
      </c>
      <c r="AU5" s="15">
        <f>Q$3</f>
        <v/>
      </c>
      <c r="AV5" s="15">
        <f>R$3</f>
        <v/>
      </c>
      <c r="AW5" s="15">
        <f>S$3</f>
        <v/>
      </c>
      <c r="AX5" s="15">
        <f>T$3</f>
        <v/>
      </c>
      <c r="AY5" s="15">
        <f>U$3</f>
        <v/>
      </c>
      <c r="AZ5" s="15">
        <f>V$3</f>
        <v/>
      </c>
      <c r="BA5" s="15">
        <f>W$3</f>
        <v/>
      </c>
      <c r="BB5" s="15">
        <f>X$3</f>
        <v/>
      </c>
      <c r="BC5" s="15">
        <f>Y$3</f>
        <v/>
      </c>
      <c r="BD5" s="15">
        <f>Z$3</f>
        <v/>
      </c>
      <c r="BE5" s="15">
        <f>AA$3</f>
        <v/>
      </c>
      <c r="BF5" s="15">
        <f>AB$3</f>
        <v/>
      </c>
      <c r="BG5" s="15">
        <f>AC$3</f>
        <v/>
      </c>
      <c r="BH5" s="15">
        <f>AD$3</f>
        <v/>
      </c>
      <c r="BI5" s="15">
        <f>AE$3</f>
        <v/>
      </c>
    </row>
    <row r="6">
      <c r="A6" s="6" t="inlineStr">
        <is>
          <t>Project manager</t>
        </is>
      </c>
      <c r="B6" s="6" t="inlineStr">
        <is>
          <t>Senior</t>
        </is>
      </c>
      <c r="C6" s="6" t="inlineStr">
        <is>
          <t>Agile delivery, client reporting</t>
        </is>
      </c>
      <c r="D6" s="6" t="inlineStr">
        <is>
          <t>Named</t>
        </is>
      </c>
      <c r="E6" s="6" t="inlineStr">
        <is>
          <t>Isla</t>
        </is>
      </c>
      <c r="F6" s="16" t="n">
        <v>15</v>
      </c>
      <c r="G6" s="16" t="n">
        <v>15</v>
      </c>
      <c r="H6" s="16" t="n">
        <v>15</v>
      </c>
      <c r="I6" s="16" t="n">
        <v>15</v>
      </c>
      <c r="J6" s="16" t="n">
        <v>15</v>
      </c>
      <c r="K6" s="16" t="n">
        <v>15</v>
      </c>
      <c r="L6" s="16" t="n">
        <v>15</v>
      </c>
      <c r="M6" s="16" t="n">
        <v>15</v>
      </c>
      <c r="N6" s="16" t="n">
        <v>15</v>
      </c>
      <c r="O6" s="16" t="n">
        <v>15</v>
      </c>
      <c r="P6" s="16" t="n">
        <v>15</v>
      </c>
      <c r="Q6" s="16" t="n">
        <v>15</v>
      </c>
      <c r="R6" s="16" t="n">
        <v>15</v>
      </c>
      <c r="S6" s="16" t="n">
        <v>15</v>
      </c>
      <c r="T6" s="16" t="n">
        <v>15</v>
      </c>
      <c r="U6" s="16" t="n">
        <v>15</v>
      </c>
      <c r="V6" s="16" t="n"/>
      <c r="W6" s="16" t="n"/>
      <c r="X6" s="16" t="n"/>
      <c r="Y6" s="16" t="n"/>
      <c r="Z6" s="16" t="n"/>
      <c r="AA6" s="16" t="n"/>
      <c r="AB6" s="16" t="n"/>
      <c r="AC6" s="16" t="n"/>
      <c r="AD6" s="16" t="n"/>
      <c r="AE6" s="16" t="n"/>
      <c r="AF6" s="17">
        <f>IF($A6="","",SUMPRODUCT(($F$3:$AE$3&lt;=NumWeeks)*F6:AE6))</f>
        <v/>
      </c>
      <c r="AG6">
        <f>IF(COUNTIFS(AJ6:BI6,"&gt;0")=0,"",MIN(AJ6:BI6))</f>
        <v/>
      </c>
      <c r="AH6">
        <f>IF(COUNTIFS(AJ6:BI6,"&gt;0")=0,"",MAX(AJ6:BI6))</f>
        <v/>
      </c>
      <c r="AJ6" s="15">
        <f>IF(AND(F$3&lt;=NumWeeks,F6&gt;0),F$3,"")</f>
        <v/>
      </c>
      <c r="AK6" s="15">
        <f>IF(AND(G$3&lt;=NumWeeks,G6&gt;0),G$3,"")</f>
        <v/>
      </c>
      <c r="AL6" s="15">
        <f>IF(AND(H$3&lt;=NumWeeks,H6&gt;0),H$3,"")</f>
        <v/>
      </c>
      <c r="AM6" s="15">
        <f>IF(AND(I$3&lt;=NumWeeks,I6&gt;0),I$3,"")</f>
        <v/>
      </c>
      <c r="AN6" s="15">
        <f>IF(AND(J$3&lt;=NumWeeks,J6&gt;0),J$3,"")</f>
        <v/>
      </c>
      <c r="AO6" s="15">
        <f>IF(AND(K$3&lt;=NumWeeks,K6&gt;0),K$3,"")</f>
        <v/>
      </c>
      <c r="AP6" s="15">
        <f>IF(AND(L$3&lt;=NumWeeks,L6&gt;0),L$3,"")</f>
        <v/>
      </c>
      <c r="AQ6" s="15">
        <f>IF(AND(M$3&lt;=NumWeeks,M6&gt;0),M$3,"")</f>
        <v/>
      </c>
      <c r="AR6" s="15">
        <f>IF(AND(N$3&lt;=NumWeeks,N6&gt;0),N$3,"")</f>
        <v/>
      </c>
      <c r="AS6" s="15">
        <f>IF(AND(O$3&lt;=NumWeeks,O6&gt;0),O$3,"")</f>
        <v/>
      </c>
      <c r="AT6" s="15">
        <f>IF(AND(P$3&lt;=NumWeeks,P6&gt;0),P$3,"")</f>
        <v/>
      </c>
      <c r="AU6" s="15">
        <f>IF(AND(Q$3&lt;=NumWeeks,Q6&gt;0),Q$3,"")</f>
        <v/>
      </c>
      <c r="AV6" s="15">
        <f>IF(AND(R$3&lt;=NumWeeks,R6&gt;0),R$3,"")</f>
        <v/>
      </c>
      <c r="AW6" s="15">
        <f>IF(AND(S$3&lt;=NumWeeks,S6&gt;0),S$3,"")</f>
        <v/>
      </c>
      <c r="AX6" s="15">
        <f>IF(AND(T$3&lt;=NumWeeks,T6&gt;0),T$3,"")</f>
        <v/>
      </c>
      <c r="AY6" s="15">
        <f>IF(AND(U$3&lt;=NumWeeks,U6&gt;0),U$3,"")</f>
        <v/>
      </c>
      <c r="AZ6" s="15">
        <f>IF(AND(V$3&lt;=NumWeeks,V6&gt;0),V$3,"")</f>
        <v/>
      </c>
      <c r="BA6" s="15">
        <f>IF(AND(W$3&lt;=NumWeeks,W6&gt;0),W$3,"")</f>
        <v/>
      </c>
      <c r="BB6" s="15">
        <f>IF(AND(X$3&lt;=NumWeeks,X6&gt;0),X$3,"")</f>
        <v/>
      </c>
      <c r="BC6" s="15">
        <f>IF(AND(Y$3&lt;=NumWeeks,Y6&gt;0),Y$3,"")</f>
        <v/>
      </c>
      <c r="BD6" s="15">
        <f>IF(AND(Z$3&lt;=NumWeeks,Z6&gt;0),Z$3,"")</f>
        <v/>
      </c>
      <c r="BE6" s="15">
        <f>IF(AND(AA$3&lt;=NumWeeks,AA6&gt;0),AA$3,"")</f>
        <v/>
      </c>
      <c r="BF6" s="15">
        <f>IF(AND(AB$3&lt;=NumWeeks,AB6&gt;0),AB$3,"")</f>
        <v/>
      </c>
      <c r="BG6" s="15">
        <f>IF(AND(AC$3&lt;=NumWeeks,AC6&gt;0),AC$3,"")</f>
        <v/>
      </c>
      <c r="BH6" s="15">
        <f>IF(AND(AD$3&lt;=NumWeeks,AD6&gt;0),AD$3,"")</f>
        <v/>
      </c>
      <c r="BI6" s="15">
        <f>IF(AND(AE$3&lt;=NumWeeks,AE6&gt;0),AE$3,"")</f>
        <v/>
      </c>
    </row>
    <row r="7">
      <c r="A7" s="6" t="inlineStr">
        <is>
          <t>Strategist</t>
        </is>
      </c>
      <c r="B7" s="6" t="inlineStr">
        <is>
          <t>Senior</t>
        </is>
      </c>
      <c r="C7" s="6" t="inlineStr">
        <is>
          <t>Research, workshops</t>
        </is>
      </c>
      <c r="D7" s="6" t="inlineStr">
        <is>
          <t>Named</t>
        </is>
      </c>
      <c r="E7" s="6" t="inlineStr">
        <is>
          <t>Kit</t>
        </is>
      </c>
      <c r="F7" s="16" t="n">
        <v>20</v>
      </c>
      <c r="G7" s="16" t="n">
        <v>20</v>
      </c>
      <c r="H7" s="16" t="n">
        <v>5</v>
      </c>
      <c r="I7" s="16" t="n">
        <v>5</v>
      </c>
      <c r="J7" s="16" t="n">
        <v>5</v>
      </c>
      <c r="K7" s="16" t="n">
        <v>5</v>
      </c>
      <c r="L7" s="16" t="n"/>
      <c r="M7" s="16" t="n"/>
      <c r="N7" s="16" t="n"/>
      <c r="O7" s="16" t="n"/>
      <c r="P7" s="16" t="n"/>
      <c r="Q7" s="16" t="n"/>
      <c r="R7" s="16" t="n"/>
      <c r="S7" s="16" t="n"/>
      <c r="T7" s="16" t="n"/>
      <c r="U7" s="16" t="n"/>
      <c r="V7" s="16" t="n"/>
      <c r="W7" s="16" t="n"/>
      <c r="X7" s="16" t="n"/>
      <c r="Y7" s="16" t="n"/>
      <c r="Z7" s="16" t="n"/>
      <c r="AA7" s="16" t="n"/>
      <c r="AB7" s="16" t="n"/>
      <c r="AC7" s="16" t="n"/>
      <c r="AD7" s="16" t="n"/>
      <c r="AE7" s="16" t="n"/>
      <c r="AF7" s="17">
        <f>IF($A7="","",SUMPRODUCT(($F$3:$AE$3&lt;=NumWeeks)*F7:AE7))</f>
        <v/>
      </c>
      <c r="AG7">
        <f>IF(COUNTIFS(AJ7:BI7,"&gt;0")=0,"",MIN(AJ7:BI7))</f>
        <v/>
      </c>
      <c r="AH7">
        <f>IF(COUNTIFS(AJ7:BI7,"&gt;0")=0,"",MAX(AJ7:BI7))</f>
        <v/>
      </c>
      <c r="AJ7" s="15">
        <f>IF(AND(F$3&lt;=NumWeeks,F7&gt;0),F$3,"")</f>
        <v/>
      </c>
      <c r="AK7" s="15">
        <f>IF(AND(G$3&lt;=NumWeeks,G7&gt;0),G$3,"")</f>
        <v/>
      </c>
      <c r="AL7" s="15">
        <f>IF(AND(H$3&lt;=NumWeeks,H7&gt;0),H$3,"")</f>
        <v/>
      </c>
      <c r="AM7" s="15">
        <f>IF(AND(I$3&lt;=NumWeeks,I7&gt;0),I$3,"")</f>
        <v/>
      </c>
      <c r="AN7" s="15">
        <f>IF(AND(J$3&lt;=NumWeeks,J7&gt;0),J$3,"")</f>
        <v/>
      </c>
      <c r="AO7" s="15">
        <f>IF(AND(K$3&lt;=NumWeeks,K7&gt;0),K$3,"")</f>
        <v/>
      </c>
      <c r="AP7" s="15">
        <f>IF(AND(L$3&lt;=NumWeeks,L7&gt;0),L$3,"")</f>
        <v/>
      </c>
      <c r="AQ7" s="15">
        <f>IF(AND(M$3&lt;=NumWeeks,M7&gt;0),M$3,"")</f>
        <v/>
      </c>
      <c r="AR7" s="15">
        <f>IF(AND(N$3&lt;=NumWeeks,N7&gt;0),N$3,"")</f>
        <v/>
      </c>
      <c r="AS7" s="15">
        <f>IF(AND(O$3&lt;=NumWeeks,O7&gt;0),O$3,"")</f>
        <v/>
      </c>
      <c r="AT7" s="15">
        <f>IF(AND(P$3&lt;=NumWeeks,P7&gt;0),P$3,"")</f>
        <v/>
      </c>
      <c r="AU7" s="15">
        <f>IF(AND(Q$3&lt;=NumWeeks,Q7&gt;0),Q$3,"")</f>
        <v/>
      </c>
      <c r="AV7" s="15">
        <f>IF(AND(R$3&lt;=NumWeeks,R7&gt;0),R$3,"")</f>
        <v/>
      </c>
      <c r="AW7" s="15">
        <f>IF(AND(S$3&lt;=NumWeeks,S7&gt;0),S$3,"")</f>
        <v/>
      </c>
      <c r="AX7" s="15">
        <f>IF(AND(T$3&lt;=NumWeeks,T7&gt;0),T$3,"")</f>
        <v/>
      </c>
      <c r="AY7" s="15">
        <f>IF(AND(U$3&lt;=NumWeeks,U7&gt;0),U$3,"")</f>
        <v/>
      </c>
      <c r="AZ7" s="15">
        <f>IF(AND(V$3&lt;=NumWeeks,V7&gt;0),V$3,"")</f>
        <v/>
      </c>
      <c r="BA7" s="15">
        <f>IF(AND(W$3&lt;=NumWeeks,W7&gt;0),W$3,"")</f>
        <v/>
      </c>
      <c r="BB7" s="15">
        <f>IF(AND(X$3&lt;=NumWeeks,X7&gt;0),X$3,"")</f>
        <v/>
      </c>
      <c r="BC7" s="15">
        <f>IF(AND(Y$3&lt;=NumWeeks,Y7&gt;0),Y$3,"")</f>
        <v/>
      </c>
      <c r="BD7" s="15">
        <f>IF(AND(Z$3&lt;=NumWeeks,Z7&gt;0),Z$3,"")</f>
        <v/>
      </c>
      <c r="BE7" s="15">
        <f>IF(AND(AA$3&lt;=NumWeeks,AA7&gt;0),AA$3,"")</f>
        <v/>
      </c>
      <c r="BF7" s="15">
        <f>IF(AND(AB$3&lt;=NumWeeks,AB7&gt;0),AB$3,"")</f>
        <v/>
      </c>
      <c r="BG7" s="15">
        <f>IF(AND(AC$3&lt;=NumWeeks,AC7&gt;0),AC$3,"")</f>
        <v/>
      </c>
      <c r="BH7" s="15">
        <f>IF(AND(AD$3&lt;=NumWeeks,AD7&gt;0),AD$3,"")</f>
        <v/>
      </c>
      <c r="BI7" s="15">
        <f>IF(AND(AE$3&lt;=NumWeeks,AE7&gt;0),AE$3,"")</f>
        <v/>
      </c>
    </row>
    <row r="8">
      <c r="A8" s="6" t="inlineStr">
        <is>
          <t>UX designer</t>
        </is>
      </c>
      <c r="B8" s="6" t="inlineStr">
        <is>
          <t>Mid</t>
        </is>
      </c>
      <c r="C8" s="6" t="inlineStr">
        <is>
          <t>User research, prototyping</t>
        </is>
      </c>
      <c r="D8" s="6" t="inlineStr">
        <is>
          <t>Named</t>
        </is>
      </c>
      <c r="E8" s="6" t="inlineStr">
        <is>
          <t>Asha</t>
        </is>
      </c>
      <c r="F8" s="16" t="n">
        <v>20</v>
      </c>
      <c r="G8" s="16" t="n">
        <v>20</v>
      </c>
      <c r="H8" s="16" t="n">
        <v>37.5</v>
      </c>
      <c r="I8" s="16" t="n">
        <v>37.5</v>
      </c>
      <c r="J8" s="16" t="n">
        <v>37.5</v>
      </c>
      <c r="K8" s="16" t="n">
        <v>37.5</v>
      </c>
      <c r="L8" s="16" t="n">
        <v>10</v>
      </c>
      <c r="M8" s="16" t="n">
        <v>10</v>
      </c>
      <c r="N8" s="16" t="n">
        <v>10</v>
      </c>
      <c r="O8" s="16" t="n">
        <v>10</v>
      </c>
      <c r="P8" s="16" t="n">
        <v>10</v>
      </c>
      <c r="Q8" s="16" t="n">
        <v>10</v>
      </c>
      <c r="R8" s="16" t="n">
        <v>10</v>
      </c>
      <c r="S8" s="16" t="n">
        <v>10</v>
      </c>
      <c r="T8" s="16" t="n"/>
      <c r="U8" s="16" t="n"/>
      <c r="V8" s="16" t="n"/>
      <c r="W8" s="16" t="n"/>
      <c r="X8" s="16" t="n"/>
      <c r="Y8" s="16" t="n"/>
      <c r="Z8" s="16" t="n"/>
      <c r="AA8" s="16" t="n"/>
      <c r="AB8" s="16" t="n"/>
      <c r="AC8" s="16" t="n"/>
      <c r="AD8" s="16" t="n"/>
      <c r="AE8" s="16" t="n"/>
      <c r="AF8" s="17">
        <f>IF($A8="","",SUMPRODUCT(($F$3:$AE$3&lt;=NumWeeks)*F8:AE8))</f>
        <v/>
      </c>
      <c r="AG8">
        <f>IF(COUNTIFS(AJ8:BI8,"&gt;0")=0,"",MIN(AJ8:BI8))</f>
        <v/>
      </c>
      <c r="AH8">
        <f>IF(COUNTIFS(AJ8:BI8,"&gt;0")=0,"",MAX(AJ8:BI8))</f>
        <v/>
      </c>
      <c r="AJ8" s="15">
        <f>IF(AND(F$3&lt;=NumWeeks,F8&gt;0),F$3,"")</f>
        <v/>
      </c>
      <c r="AK8" s="15">
        <f>IF(AND(G$3&lt;=NumWeeks,G8&gt;0),G$3,"")</f>
        <v/>
      </c>
      <c r="AL8" s="15">
        <f>IF(AND(H$3&lt;=NumWeeks,H8&gt;0),H$3,"")</f>
        <v/>
      </c>
      <c r="AM8" s="15">
        <f>IF(AND(I$3&lt;=NumWeeks,I8&gt;0),I$3,"")</f>
        <v/>
      </c>
      <c r="AN8" s="15">
        <f>IF(AND(J$3&lt;=NumWeeks,J8&gt;0),J$3,"")</f>
        <v/>
      </c>
      <c r="AO8" s="15">
        <f>IF(AND(K$3&lt;=NumWeeks,K8&gt;0),K$3,"")</f>
        <v/>
      </c>
      <c r="AP8" s="15">
        <f>IF(AND(L$3&lt;=NumWeeks,L8&gt;0),L$3,"")</f>
        <v/>
      </c>
      <c r="AQ8" s="15">
        <f>IF(AND(M$3&lt;=NumWeeks,M8&gt;0),M$3,"")</f>
        <v/>
      </c>
      <c r="AR8" s="15">
        <f>IF(AND(N$3&lt;=NumWeeks,N8&gt;0),N$3,"")</f>
        <v/>
      </c>
      <c r="AS8" s="15">
        <f>IF(AND(O$3&lt;=NumWeeks,O8&gt;0),O$3,"")</f>
        <v/>
      </c>
      <c r="AT8" s="15">
        <f>IF(AND(P$3&lt;=NumWeeks,P8&gt;0),P$3,"")</f>
        <v/>
      </c>
      <c r="AU8" s="15">
        <f>IF(AND(Q$3&lt;=NumWeeks,Q8&gt;0),Q$3,"")</f>
        <v/>
      </c>
      <c r="AV8" s="15">
        <f>IF(AND(R$3&lt;=NumWeeks,R8&gt;0),R$3,"")</f>
        <v/>
      </c>
      <c r="AW8" s="15">
        <f>IF(AND(S$3&lt;=NumWeeks,S8&gt;0),S$3,"")</f>
        <v/>
      </c>
      <c r="AX8" s="15">
        <f>IF(AND(T$3&lt;=NumWeeks,T8&gt;0),T$3,"")</f>
        <v/>
      </c>
      <c r="AY8" s="15">
        <f>IF(AND(U$3&lt;=NumWeeks,U8&gt;0),U$3,"")</f>
        <v/>
      </c>
      <c r="AZ8" s="15">
        <f>IF(AND(V$3&lt;=NumWeeks,V8&gt;0),V$3,"")</f>
        <v/>
      </c>
      <c r="BA8" s="15">
        <f>IF(AND(W$3&lt;=NumWeeks,W8&gt;0),W$3,"")</f>
        <v/>
      </c>
      <c r="BB8" s="15">
        <f>IF(AND(X$3&lt;=NumWeeks,X8&gt;0),X$3,"")</f>
        <v/>
      </c>
      <c r="BC8" s="15">
        <f>IF(AND(Y$3&lt;=NumWeeks,Y8&gt;0),Y$3,"")</f>
        <v/>
      </c>
      <c r="BD8" s="15">
        <f>IF(AND(Z$3&lt;=NumWeeks,Z8&gt;0),Z$3,"")</f>
        <v/>
      </c>
      <c r="BE8" s="15">
        <f>IF(AND(AA$3&lt;=NumWeeks,AA8&gt;0),AA$3,"")</f>
        <v/>
      </c>
      <c r="BF8" s="15">
        <f>IF(AND(AB$3&lt;=NumWeeks,AB8&gt;0),AB$3,"")</f>
        <v/>
      </c>
      <c r="BG8" s="15">
        <f>IF(AND(AC$3&lt;=NumWeeks,AC8&gt;0),AC$3,"")</f>
        <v/>
      </c>
      <c r="BH8" s="15">
        <f>IF(AND(AD$3&lt;=NumWeeks,AD8&gt;0),AD$3,"")</f>
        <v/>
      </c>
      <c r="BI8" s="15">
        <f>IF(AND(AE$3&lt;=NumWeeks,AE8&gt;0),AE$3,"")</f>
        <v/>
      </c>
    </row>
    <row r="9">
      <c r="A9" s="6" t="inlineStr">
        <is>
          <t>UI designer</t>
        </is>
      </c>
      <c r="B9" s="6" t="inlineStr">
        <is>
          <t>Mid</t>
        </is>
      </c>
      <c r="C9" s="6" t="inlineStr">
        <is>
          <t>Design systems, accessibility</t>
        </is>
      </c>
      <c r="D9" s="6" t="inlineStr">
        <is>
          <t>Open</t>
        </is>
      </c>
      <c r="E9" s="6" t="n"/>
      <c r="F9" s="16" t="n"/>
      <c r="G9" s="16" t="n"/>
      <c r="H9" s="16" t="n">
        <v>37.5</v>
      </c>
      <c r="I9" s="16" t="n">
        <v>37.5</v>
      </c>
      <c r="J9" s="16" t="n">
        <v>37.5</v>
      </c>
      <c r="K9" s="16" t="n">
        <v>37.5</v>
      </c>
      <c r="L9" s="16" t="n">
        <v>10</v>
      </c>
      <c r="M9" s="16" t="n">
        <v>10</v>
      </c>
      <c r="N9" s="16" t="n">
        <v>10</v>
      </c>
      <c r="O9" s="16" t="n">
        <v>10</v>
      </c>
      <c r="P9" s="16" t="n"/>
      <c r="Q9" s="16" t="n"/>
      <c r="R9" s="16" t="n"/>
      <c r="S9" s="16" t="n"/>
      <c r="T9" s="16" t="n"/>
      <c r="U9" s="16" t="n"/>
      <c r="V9" s="16" t="n"/>
      <c r="W9" s="16" t="n"/>
      <c r="X9" s="16" t="n"/>
      <c r="Y9" s="16" t="n"/>
      <c r="Z9" s="16" t="n"/>
      <c r="AA9" s="16" t="n"/>
      <c r="AB9" s="16" t="n"/>
      <c r="AC9" s="16" t="n"/>
      <c r="AD9" s="16" t="n"/>
      <c r="AE9" s="16" t="n"/>
      <c r="AF9" s="17">
        <f>IF($A9="","",SUMPRODUCT(($F$3:$AE$3&lt;=NumWeeks)*F9:AE9))</f>
        <v/>
      </c>
      <c r="AG9">
        <f>IF(COUNTIFS(AJ9:BI9,"&gt;0")=0,"",MIN(AJ9:BI9))</f>
        <v/>
      </c>
      <c r="AH9">
        <f>IF(COUNTIFS(AJ9:BI9,"&gt;0")=0,"",MAX(AJ9:BI9))</f>
        <v/>
      </c>
      <c r="AJ9" s="15">
        <f>IF(AND(F$3&lt;=NumWeeks,F9&gt;0),F$3,"")</f>
        <v/>
      </c>
      <c r="AK9" s="15">
        <f>IF(AND(G$3&lt;=NumWeeks,G9&gt;0),G$3,"")</f>
        <v/>
      </c>
      <c r="AL9" s="15">
        <f>IF(AND(H$3&lt;=NumWeeks,H9&gt;0),H$3,"")</f>
        <v/>
      </c>
      <c r="AM9" s="15">
        <f>IF(AND(I$3&lt;=NumWeeks,I9&gt;0),I$3,"")</f>
        <v/>
      </c>
      <c r="AN9" s="15">
        <f>IF(AND(J$3&lt;=NumWeeks,J9&gt;0),J$3,"")</f>
        <v/>
      </c>
      <c r="AO9" s="15">
        <f>IF(AND(K$3&lt;=NumWeeks,K9&gt;0),K$3,"")</f>
        <v/>
      </c>
      <c r="AP9" s="15">
        <f>IF(AND(L$3&lt;=NumWeeks,L9&gt;0),L$3,"")</f>
        <v/>
      </c>
      <c r="AQ9" s="15">
        <f>IF(AND(M$3&lt;=NumWeeks,M9&gt;0),M$3,"")</f>
        <v/>
      </c>
      <c r="AR9" s="15">
        <f>IF(AND(N$3&lt;=NumWeeks,N9&gt;0),N$3,"")</f>
        <v/>
      </c>
      <c r="AS9" s="15">
        <f>IF(AND(O$3&lt;=NumWeeks,O9&gt;0),O$3,"")</f>
        <v/>
      </c>
      <c r="AT9" s="15">
        <f>IF(AND(P$3&lt;=NumWeeks,P9&gt;0),P$3,"")</f>
        <v/>
      </c>
      <c r="AU9" s="15">
        <f>IF(AND(Q$3&lt;=NumWeeks,Q9&gt;0),Q$3,"")</f>
        <v/>
      </c>
      <c r="AV9" s="15">
        <f>IF(AND(R$3&lt;=NumWeeks,R9&gt;0),R$3,"")</f>
        <v/>
      </c>
      <c r="AW9" s="15">
        <f>IF(AND(S$3&lt;=NumWeeks,S9&gt;0),S$3,"")</f>
        <v/>
      </c>
      <c r="AX9" s="15">
        <f>IF(AND(T$3&lt;=NumWeeks,T9&gt;0),T$3,"")</f>
        <v/>
      </c>
      <c r="AY9" s="15">
        <f>IF(AND(U$3&lt;=NumWeeks,U9&gt;0),U$3,"")</f>
        <v/>
      </c>
      <c r="AZ9" s="15">
        <f>IF(AND(V$3&lt;=NumWeeks,V9&gt;0),V$3,"")</f>
        <v/>
      </c>
      <c r="BA9" s="15">
        <f>IF(AND(W$3&lt;=NumWeeks,W9&gt;0),W$3,"")</f>
        <v/>
      </c>
      <c r="BB9" s="15">
        <f>IF(AND(X$3&lt;=NumWeeks,X9&gt;0),X$3,"")</f>
        <v/>
      </c>
      <c r="BC9" s="15">
        <f>IF(AND(Y$3&lt;=NumWeeks,Y9&gt;0),Y$3,"")</f>
        <v/>
      </c>
      <c r="BD9" s="15">
        <f>IF(AND(Z$3&lt;=NumWeeks,Z9&gt;0),Z$3,"")</f>
        <v/>
      </c>
      <c r="BE9" s="15">
        <f>IF(AND(AA$3&lt;=NumWeeks,AA9&gt;0),AA$3,"")</f>
        <v/>
      </c>
      <c r="BF9" s="15">
        <f>IF(AND(AB$3&lt;=NumWeeks,AB9&gt;0),AB$3,"")</f>
        <v/>
      </c>
      <c r="BG9" s="15">
        <f>IF(AND(AC$3&lt;=NumWeeks,AC9&gt;0),AC$3,"")</f>
        <v/>
      </c>
      <c r="BH9" s="15">
        <f>IF(AND(AD$3&lt;=NumWeeks,AD9&gt;0),AD$3,"")</f>
        <v/>
      </c>
      <c r="BI9" s="15">
        <f>IF(AND(AE$3&lt;=NumWeeks,AE9&gt;0),AE$3,"")</f>
        <v/>
      </c>
    </row>
    <row r="10">
      <c r="A10" s="6" t="inlineStr">
        <is>
          <t>Senior developer</t>
        </is>
      </c>
      <c r="B10" s="6" t="inlineStr">
        <is>
          <t>Senior</t>
        </is>
      </c>
      <c r="C10" s="6" t="inlineStr">
        <is>
          <t>React Native, API design</t>
        </is>
      </c>
      <c r="D10" s="6" t="inlineStr">
        <is>
          <t>Named</t>
        </is>
      </c>
      <c r="E10" s="6" t="inlineStr">
        <is>
          <t>Eli</t>
        </is>
      </c>
      <c r="F10" s="16" t="n"/>
      <c r="G10" s="16" t="n"/>
      <c r="H10" s="16" t="n">
        <v>10</v>
      </c>
      <c r="I10" s="16" t="n">
        <v>10</v>
      </c>
      <c r="J10" s="16" t="n">
        <v>10</v>
      </c>
      <c r="K10" s="16" t="n">
        <v>10</v>
      </c>
      <c r="L10" s="16" t="n">
        <v>37.5</v>
      </c>
      <c r="M10" s="16" t="n">
        <v>37.5</v>
      </c>
      <c r="N10" s="16" t="n">
        <v>37.5</v>
      </c>
      <c r="O10" s="16" t="n">
        <v>37.5</v>
      </c>
      <c r="P10" s="16" t="n">
        <v>37.5</v>
      </c>
      <c r="Q10" s="16" t="n">
        <v>37.5</v>
      </c>
      <c r="R10" s="16" t="n">
        <v>37.5</v>
      </c>
      <c r="S10" s="16" t="n">
        <v>37.5</v>
      </c>
      <c r="T10" s="16" t="n">
        <v>37.5</v>
      </c>
      <c r="U10" s="16" t="n">
        <v>37.5</v>
      </c>
      <c r="V10" s="16" t="n"/>
      <c r="W10" s="16" t="n"/>
      <c r="X10" s="16" t="n"/>
      <c r="Y10" s="16" t="n"/>
      <c r="Z10" s="16" t="n"/>
      <c r="AA10" s="16" t="n"/>
      <c r="AB10" s="16" t="n"/>
      <c r="AC10" s="16" t="n"/>
      <c r="AD10" s="16" t="n"/>
      <c r="AE10" s="16" t="n"/>
      <c r="AF10" s="17">
        <f>IF($A10="","",SUMPRODUCT(($F$3:$AE$3&lt;=NumWeeks)*F10:AE10))</f>
        <v/>
      </c>
      <c r="AG10">
        <f>IF(COUNTIFS(AJ10:BI10,"&gt;0")=0,"",MIN(AJ10:BI10))</f>
        <v/>
      </c>
      <c r="AH10">
        <f>IF(COUNTIFS(AJ10:BI10,"&gt;0")=0,"",MAX(AJ10:BI10))</f>
        <v/>
      </c>
      <c r="AJ10" s="15">
        <f>IF(AND(F$3&lt;=NumWeeks,F10&gt;0),F$3,"")</f>
        <v/>
      </c>
      <c r="AK10" s="15">
        <f>IF(AND(G$3&lt;=NumWeeks,G10&gt;0),G$3,"")</f>
        <v/>
      </c>
      <c r="AL10" s="15">
        <f>IF(AND(H$3&lt;=NumWeeks,H10&gt;0),H$3,"")</f>
        <v/>
      </c>
      <c r="AM10" s="15">
        <f>IF(AND(I$3&lt;=NumWeeks,I10&gt;0),I$3,"")</f>
        <v/>
      </c>
      <c r="AN10" s="15">
        <f>IF(AND(J$3&lt;=NumWeeks,J10&gt;0),J$3,"")</f>
        <v/>
      </c>
      <c r="AO10" s="15">
        <f>IF(AND(K$3&lt;=NumWeeks,K10&gt;0),K$3,"")</f>
        <v/>
      </c>
      <c r="AP10" s="15">
        <f>IF(AND(L$3&lt;=NumWeeks,L10&gt;0),L$3,"")</f>
        <v/>
      </c>
      <c r="AQ10" s="15">
        <f>IF(AND(M$3&lt;=NumWeeks,M10&gt;0),M$3,"")</f>
        <v/>
      </c>
      <c r="AR10" s="15">
        <f>IF(AND(N$3&lt;=NumWeeks,N10&gt;0),N$3,"")</f>
        <v/>
      </c>
      <c r="AS10" s="15">
        <f>IF(AND(O$3&lt;=NumWeeks,O10&gt;0),O$3,"")</f>
        <v/>
      </c>
      <c r="AT10" s="15">
        <f>IF(AND(P$3&lt;=NumWeeks,P10&gt;0),P$3,"")</f>
        <v/>
      </c>
      <c r="AU10" s="15">
        <f>IF(AND(Q$3&lt;=NumWeeks,Q10&gt;0),Q$3,"")</f>
        <v/>
      </c>
      <c r="AV10" s="15">
        <f>IF(AND(R$3&lt;=NumWeeks,R10&gt;0),R$3,"")</f>
        <v/>
      </c>
      <c r="AW10" s="15">
        <f>IF(AND(S$3&lt;=NumWeeks,S10&gt;0),S$3,"")</f>
        <v/>
      </c>
      <c r="AX10" s="15">
        <f>IF(AND(T$3&lt;=NumWeeks,T10&gt;0),T$3,"")</f>
        <v/>
      </c>
      <c r="AY10" s="15">
        <f>IF(AND(U$3&lt;=NumWeeks,U10&gt;0),U$3,"")</f>
        <v/>
      </c>
      <c r="AZ10" s="15">
        <f>IF(AND(V$3&lt;=NumWeeks,V10&gt;0),V$3,"")</f>
        <v/>
      </c>
      <c r="BA10" s="15">
        <f>IF(AND(W$3&lt;=NumWeeks,W10&gt;0),W$3,"")</f>
        <v/>
      </c>
      <c r="BB10" s="15">
        <f>IF(AND(X$3&lt;=NumWeeks,X10&gt;0),X$3,"")</f>
        <v/>
      </c>
      <c r="BC10" s="15">
        <f>IF(AND(Y$3&lt;=NumWeeks,Y10&gt;0),Y$3,"")</f>
        <v/>
      </c>
      <c r="BD10" s="15">
        <f>IF(AND(Z$3&lt;=NumWeeks,Z10&gt;0),Z$3,"")</f>
        <v/>
      </c>
      <c r="BE10" s="15">
        <f>IF(AND(AA$3&lt;=NumWeeks,AA10&gt;0),AA$3,"")</f>
        <v/>
      </c>
      <c r="BF10" s="15">
        <f>IF(AND(AB$3&lt;=NumWeeks,AB10&gt;0),AB$3,"")</f>
        <v/>
      </c>
      <c r="BG10" s="15">
        <f>IF(AND(AC$3&lt;=NumWeeks,AC10&gt;0),AC$3,"")</f>
        <v/>
      </c>
      <c r="BH10" s="15">
        <f>IF(AND(AD$3&lt;=NumWeeks,AD10&gt;0),AD$3,"")</f>
        <v/>
      </c>
      <c r="BI10" s="15">
        <f>IF(AND(AE$3&lt;=NumWeeks,AE10&gt;0),AE$3,"")</f>
        <v/>
      </c>
    </row>
    <row r="11">
      <c r="A11" s="6" t="inlineStr">
        <is>
          <t>Developer</t>
        </is>
      </c>
      <c r="B11" s="6" t="inlineStr">
        <is>
          <t>Mid</t>
        </is>
      </c>
      <c r="C11" s="6" t="inlineStr">
        <is>
          <t>React Native, accessibility</t>
        </is>
      </c>
      <c r="D11" s="6" t="inlineStr">
        <is>
          <t>Open</t>
        </is>
      </c>
      <c r="E11" s="6" t="n"/>
      <c r="F11" s="16" t="n"/>
      <c r="G11" s="16" t="n"/>
      <c r="H11" s="16" t="n"/>
      <c r="I11" s="16" t="n"/>
      <c r="J11" s="16" t="n"/>
      <c r="K11" s="16" t="n"/>
      <c r="L11" s="16" t="n">
        <v>37.5</v>
      </c>
      <c r="M11" s="16" t="n">
        <v>37.5</v>
      </c>
      <c r="N11" s="16" t="n">
        <v>37.5</v>
      </c>
      <c r="O11" s="16" t="n">
        <v>37.5</v>
      </c>
      <c r="P11" s="16" t="n">
        <v>37.5</v>
      </c>
      <c r="Q11" s="16" t="n">
        <v>37.5</v>
      </c>
      <c r="R11" s="16" t="n">
        <v>37.5</v>
      </c>
      <c r="S11" s="16" t="n">
        <v>37.5</v>
      </c>
      <c r="T11" s="16" t="n">
        <v>20</v>
      </c>
      <c r="U11" s="16" t="n">
        <v>20</v>
      </c>
      <c r="V11" s="16" t="n"/>
      <c r="W11" s="16" t="n"/>
      <c r="X11" s="16" t="n"/>
      <c r="Y11" s="16" t="n"/>
      <c r="Z11" s="16" t="n"/>
      <c r="AA11" s="16" t="n"/>
      <c r="AB11" s="16" t="n"/>
      <c r="AC11" s="16" t="n"/>
      <c r="AD11" s="16" t="n"/>
      <c r="AE11" s="16" t="n"/>
      <c r="AF11" s="17">
        <f>IF($A11="","",SUMPRODUCT(($F$3:$AE$3&lt;=NumWeeks)*F11:AE11))</f>
        <v/>
      </c>
      <c r="AG11">
        <f>IF(COUNTIFS(AJ11:BI11,"&gt;0")=0,"",MIN(AJ11:BI11))</f>
        <v/>
      </c>
      <c r="AH11">
        <f>IF(COUNTIFS(AJ11:BI11,"&gt;0")=0,"",MAX(AJ11:BI11))</f>
        <v/>
      </c>
      <c r="AJ11" s="15">
        <f>IF(AND(F$3&lt;=NumWeeks,F11&gt;0),F$3,"")</f>
        <v/>
      </c>
      <c r="AK11" s="15">
        <f>IF(AND(G$3&lt;=NumWeeks,G11&gt;0),G$3,"")</f>
        <v/>
      </c>
      <c r="AL11" s="15">
        <f>IF(AND(H$3&lt;=NumWeeks,H11&gt;0),H$3,"")</f>
        <v/>
      </c>
      <c r="AM11" s="15">
        <f>IF(AND(I$3&lt;=NumWeeks,I11&gt;0),I$3,"")</f>
        <v/>
      </c>
      <c r="AN11" s="15">
        <f>IF(AND(J$3&lt;=NumWeeks,J11&gt;0),J$3,"")</f>
        <v/>
      </c>
      <c r="AO11" s="15">
        <f>IF(AND(K$3&lt;=NumWeeks,K11&gt;0),K$3,"")</f>
        <v/>
      </c>
      <c r="AP11" s="15">
        <f>IF(AND(L$3&lt;=NumWeeks,L11&gt;0),L$3,"")</f>
        <v/>
      </c>
      <c r="AQ11" s="15">
        <f>IF(AND(M$3&lt;=NumWeeks,M11&gt;0),M$3,"")</f>
        <v/>
      </c>
      <c r="AR11" s="15">
        <f>IF(AND(N$3&lt;=NumWeeks,N11&gt;0),N$3,"")</f>
        <v/>
      </c>
      <c r="AS11" s="15">
        <f>IF(AND(O$3&lt;=NumWeeks,O11&gt;0),O$3,"")</f>
        <v/>
      </c>
      <c r="AT11" s="15">
        <f>IF(AND(P$3&lt;=NumWeeks,P11&gt;0),P$3,"")</f>
        <v/>
      </c>
      <c r="AU11" s="15">
        <f>IF(AND(Q$3&lt;=NumWeeks,Q11&gt;0),Q$3,"")</f>
        <v/>
      </c>
      <c r="AV11" s="15">
        <f>IF(AND(R$3&lt;=NumWeeks,R11&gt;0),R$3,"")</f>
        <v/>
      </c>
      <c r="AW11" s="15">
        <f>IF(AND(S$3&lt;=NumWeeks,S11&gt;0),S$3,"")</f>
        <v/>
      </c>
      <c r="AX11" s="15">
        <f>IF(AND(T$3&lt;=NumWeeks,T11&gt;0),T$3,"")</f>
        <v/>
      </c>
      <c r="AY11" s="15">
        <f>IF(AND(U$3&lt;=NumWeeks,U11&gt;0),U$3,"")</f>
        <v/>
      </c>
      <c r="AZ11" s="15">
        <f>IF(AND(V$3&lt;=NumWeeks,V11&gt;0),V$3,"")</f>
        <v/>
      </c>
      <c r="BA11" s="15">
        <f>IF(AND(W$3&lt;=NumWeeks,W11&gt;0),W$3,"")</f>
        <v/>
      </c>
      <c r="BB11" s="15">
        <f>IF(AND(X$3&lt;=NumWeeks,X11&gt;0),X$3,"")</f>
        <v/>
      </c>
      <c r="BC11" s="15">
        <f>IF(AND(Y$3&lt;=NumWeeks,Y11&gt;0),Y$3,"")</f>
        <v/>
      </c>
      <c r="BD11" s="15">
        <f>IF(AND(Z$3&lt;=NumWeeks,Z11&gt;0),Z$3,"")</f>
        <v/>
      </c>
      <c r="BE11" s="15">
        <f>IF(AND(AA$3&lt;=NumWeeks,AA11&gt;0),AA$3,"")</f>
        <v/>
      </c>
      <c r="BF11" s="15">
        <f>IF(AND(AB$3&lt;=NumWeeks,AB11&gt;0),AB$3,"")</f>
        <v/>
      </c>
      <c r="BG11" s="15">
        <f>IF(AND(AC$3&lt;=NumWeeks,AC11&gt;0),AC$3,"")</f>
        <v/>
      </c>
      <c r="BH11" s="15">
        <f>IF(AND(AD$3&lt;=NumWeeks,AD11&gt;0),AD$3,"")</f>
        <v/>
      </c>
      <c r="BI11" s="15">
        <f>IF(AND(AE$3&lt;=NumWeeks,AE11&gt;0),AE$3,"")</f>
        <v/>
      </c>
    </row>
    <row r="12">
      <c r="A12" s="6" t="inlineStr">
        <is>
          <t>QA tester</t>
        </is>
      </c>
      <c r="B12" s="6" t="inlineStr">
        <is>
          <t>Mid</t>
        </is>
      </c>
      <c r="C12" s="6" t="inlineStr">
        <is>
          <t>Device testing, test plans</t>
        </is>
      </c>
      <c r="D12" s="6" t="inlineStr">
        <is>
          <t>Freelance</t>
        </is>
      </c>
      <c r="E12" s="6" t="n"/>
      <c r="F12" s="16" t="n"/>
      <c r="G12" s="16" t="n"/>
      <c r="H12" s="16" t="n"/>
      <c r="I12" s="16" t="n"/>
      <c r="J12" s="16" t="n"/>
      <c r="K12" s="16" t="n"/>
      <c r="L12" s="16" t="n"/>
      <c r="M12" s="16" t="n"/>
      <c r="N12" s="16" t="n"/>
      <c r="O12" s="16" t="n"/>
      <c r="P12" s="16" t="n"/>
      <c r="Q12" s="16" t="n">
        <v>20</v>
      </c>
      <c r="R12" s="16" t="n">
        <v>20</v>
      </c>
      <c r="S12" s="16" t="n">
        <v>20</v>
      </c>
      <c r="T12" s="16" t="n">
        <v>20</v>
      </c>
      <c r="U12" s="16" t="n">
        <v>20</v>
      </c>
      <c r="V12" s="16" t="n"/>
      <c r="W12" s="16" t="n"/>
      <c r="X12" s="16" t="n"/>
      <c r="Y12" s="16" t="n"/>
      <c r="Z12" s="16" t="n"/>
      <c r="AA12" s="16" t="n"/>
      <c r="AB12" s="16" t="n"/>
      <c r="AC12" s="16" t="n"/>
      <c r="AD12" s="16" t="n"/>
      <c r="AE12" s="16" t="n"/>
      <c r="AF12" s="17">
        <f>IF($A12="","",SUMPRODUCT(($F$3:$AE$3&lt;=NumWeeks)*F12:AE12))</f>
        <v/>
      </c>
      <c r="AG12">
        <f>IF(COUNTIFS(AJ12:BI12,"&gt;0")=0,"",MIN(AJ12:BI12))</f>
        <v/>
      </c>
      <c r="AH12">
        <f>IF(COUNTIFS(AJ12:BI12,"&gt;0")=0,"",MAX(AJ12:BI12))</f>
        <v/>
      </c>
      <c r="AJ12" s="15">
        <f>IF(AND(F$3&lt;=NumWeeks,F12&gt;0),F$3,"")</f>
        <v/>
      </c>
      <c r="AK12" s="15">
        <f>IF(AND(G$3&lt;=NumWeeks,G12&gt;0),G$3,"")</f>
        <v/>
      </c>
      <c r="AL12" s="15">
        <f>IF(AND(H$3&lt;=NumWeeks,H12&gt;0),H$3,"")</f>
        <v/>
      </c>
      <c r="AM12" s="15">
        <f>IF(AND(I$3&lt;=NumWeeks,I12&gt;0),I$3,"")</f>
        <v/>
      </c>
      <c r="AN12" s="15">
        <f>IF(AND(J$3&lt;=NumWeeks,J12&gt;0),J$3,"")</f>
        <v/>
      </c>
      <c r="AO12" s="15">
        <f>IF(AND(K$3&lt;=NumWeeks,K12&gt;0),K$3,"")</f>
        <v/>
      </c>
      <c r="AP12" s="15">
        <f>IF(AND(L$3&lt;=NumWeeks,L12&gt;0),L$3,"")</f>
        <v/>
      </c>
      <c r="AQ12" s="15">
        <f>IF(AND(M$3&lt;=NumWeeks,M12&gt;0),M$3,"")</f>
        <v/>
      </c>
      <c r="AR12" s="15">
        <f>IF(AND(N$3&lt;=NumWeeks,N12&gt;0),N$3,"")</f>
        <v/>
      </c>
      <c r="AS12" s="15">
        <f>IF(AND(O$3&lt;=NumWeeks,O12&gt;0),O$3,"")</f>
        <v/>
      </c>
      <c r="AT12" s="15">
        <f>IF(AND(P$3&lt;=NumWeeks,P12&gt;0),P$3,"")</f>
        <v/>
      </c>
      <c r="AU12" s="15">
        <f>IF(AND(Q$3&lt;=NumWeeks,Q12&gt;0),Q$3,"")</f>
        <v/>
      </c>
      <c r="AV12" s="15">
        <f>IF(AND(R$3&lt;=NumWeeks,R12&gt;0),R$3,"")</f>
        <v/>
      </c>
      <c r="AW12" s="15">
        <f>IF(AND(S$3&lt;=NumWeeks,S12&gt;0),S$3,"")</f>
        <v/>
      </c>
      <c r="AX12" s="15">
        <f>IF(AND(T$3&lt;=NumWeeks,T12&gt;0),T$3,"")</f>
        <v/>
      </c>
      <c r="AY12" s="15">
        <f>IF(AND(U$3&lt;=NumWeeks,U12&gt;0),U$3,"")</f>
        <v/>
      </c>
      <c r="AZ12" s="15">
        <f>IF(AND(V$3&lt;=NumWeeks,V12&gt;0),V$3,"")</f>
        <v/>
      </c>
      <c r="BA12" s="15">
        <f>IF(AND(W$3&lt;=NumWeeks,W12&gt;0),W$3,"")</f>
        <v/>
      </c>
      <c r="BB12" s="15">
        <f>IF(AND(X$3&lt;=NumWeeks,X12&gt;0),X$3,"")</f>
        <v/>
      </c>
      <c r="BC12" s="15">
        <f>IF(AND(Y$3&lt;=NumWeeks,Y12&gt;0),Y$3,"")</f>
        <v/>
      </c>
      <c r="BD12" s="15">
        <f>IF(AND(Z$3&lt;=NumWeeks,Z12&gt;0),Z$3,"")</f>
        <v/>
      </c>
      <c r="BE12" s="15">
        <f>IF(AND(AA$3&lt;=NumWeeks,AA12&gt;0),AA$3,"")</f>
        <v/>
      </c>
      <c r="BF12" s="15">
        <f>IF(AND(AB$3&lt;=NumWeeks,AB12&gt;0),AB$3,"")</f>
        <v/>
      </c>
      <c r="BG12" s="15">
        <f>IF(AND(AC$3&lt;=NumWeeks,AC12&gt;0),AC$3,"")</f>
        <v/>
      </c>
      <c r="BH12" s="15">
        <f>IF(AND(AD$3&lt;=NumWeeks,AD12&gt;0),AD$3,"")</f>
        <v/>
      </c>
      <c r="BI12" s="15">
        <f>IF(AND(AE$3&lt;=NumWeeks,AE12&gt;0),AE$3,"")</f>
        <v/>
      </c>
    </row>
    <row r="13">
      <c r="A13" s="6" t="n"/>
      <c r="B13" s="6" t="n"/>
      <c r="C13" s="6" t="n"/>
      <c r="D13" s="6" t="n"/>
      <c r="E13" s="6" t="n"/>
      <c r="F13" s="16" t="n"/>
      <c r="G13" s="16" t="n"/>
      <c r="H13" s="16" t="n"/>
      <c r="I13" s="16" t="n"/>
      <c r="J13" s="16" t="n"/>
      <c r="K13" s="16" t="n"/>
      <c r="L13" s="16" t="n"/>
      <c r="M13" s="16" t="n"/>
      <c r="N13" s="16" t="n"/>
      <c r="O13" s="16" t="n"/>
      <c r="P13" s="16" t="n"/>
      <c r="Q13" s="16" t="n"/>
      <c r="R13" s="16" t="n"/>
      <c r="S13" s="16" t="n"/>
      <c r="T13" s="16" t="n"/>
      <c r="U13" s="16" t="n"/>
      <c r="V13" s="16" t="n"/>
      <c r="W13" s="16" t="n"/>
      <c r="X13" s="16" t="n"/>
      <c r="Y13" s="16" t="n"/>
      <c r="Z13" s="16" t="n"/>
      <c r="AA13" s="16" t="n"/>
      <c r="AB13" s="16" t="n"/>
      <c r="AC13" s="16" t="n"/>
      <c r="AD13" s="16" t="n"/>
      <c r="AE13" s="16" t="n"/>
      <c r="AF13" s="17">
        <f>IF($A13="","",SUMPRODUCT(($F$3:$AE$3&lt;=NumWeeks)*F13:AE13))</f>
        <v/>
      </c>
      <c r="AG13">
        <f>IF(COUNTIFS(AJ13:BI13,"&gt;0")=0,"",MIN(AJ13:BI13))</f>
        <v/>
      </c>
      <c r="AH13">
        <f>IF(COUNTIFS(AJ13:BI13,"&gt;0")=0,"",MAX(AJ13:BI13))</f>
        <v/>
      </c>
      <c r="AJ13" s="15">
        <f>IF(AND(F$3&lt;=NumWeeks,F13&gt;0),F$3,"")</f>
        <v/>
      </c>
      <c r="AK13" s="15">
        <f>IF(AND(G$3&lt;=NumWeeks,G13&gt;0),G$3,"")</f>
        <v/>
      </c>
      <c r="AL13" s="15">
        <f>IF(AND(H$3&lt;=NumWeeks,H13&gt;0),H$3,"")</f>
        <v/>
      </c>
      <c r="AM13" s="15">
        <f>IF(AND(I$3&lt;=NumWeeks,I13&gt;0),I$3,"")</f>
        <v/>
      </c>
      <c r="AN13" s="15">
        <f>IF(AND(J$3&lt;=NumWeeks,J13&gt;0),J$3,"")</f>
        <v/>
      </c>
      <c r="AO13" s="15">
        <f>IF(AND(K$3&lt;=NumWeeks,K13&gt;0),K$3,"")</f>
        <v/>
      </c>
      <c r="AP13" s="15">
        <f>IF(AND(L$3&lt;=NumWeeks,L13&gt;0),L$3,"")</f>
        <v/>
      </c>
      <c r="AQ13" s="15">
        <f>IF(AND(M$3&lt;=NumWeeks,M13&gt;0),M$3,"")</f>
        <v/>
      </c>
      <c r="AR13" s="15">
        <f>IF(AND(N$3&lt;=NumWeeks,N13&gt;0),N$3,"")</f>
        <v/>
      </c>
      <c r="AS13" s="15">
        <f>IF(AND(O$3&lt;=NumWeeks,O13&gt;0),O$3,"")</f>
        <v/>
      </c>
      <c r="AT13" s="15">
        <f>IF(AND(P$3&lt;=NumWeeks,P13&gt;0),P$3,"")</f>
        <v/>
      </c>
      <c r="AU13" s="15">
        <f>IF(AND(Q$3&lt;=NumWeeks,Q13&gt;0),Q$3,"")</f>
        <v/>
      </c>
      <c r="AV13" s="15">
        <f>IF(AND(R$3&lt;=NumWeeks,R13&gt;0),R$3,"")</f>
        <v/>
      </c>
      <c r="AW13" s="15">
        <f>IF(AND(S$3&lt;=NumWeeks,S13&gt;0),S$3,"")</f>
        <v/>
      </c>
      <c r="AX13" s="15">
        <f>IF(AND(T$3&lt;=NumWeeks,T13&gt;0),T$3,"")</f>
        <v/>
      </c>
      <c r="AY13" s="15">
        <f>IF(AND(U$3&lt;=NumWeeks,U13&gt;0),U$3,"")</f>
        <v/>
      </c>
      <c r="AZ13" s="15">
        <f>IF(AND(V$3&lt;=NumWeeks,V13&gt;0),V$3,"")</f>
        <v/>
      </c>
      <c r="BA13" s="15">
        <f>IF(AND(W$3&lt;=NumWeeks,W13&gt;0),W$3,"")</f>
        <v/>
      </c>
      <c r="BB13" s="15">
        <f>IF(AND(X$3&lt;=NumWeeks,X13&gt;0),X$3,"")</f>
        <v/>
      </c>
      <c r="BC13" s="15">
        <f>IF(AND(Y$3&lt;=NumWeeks,Y13&gt;0),Y$3,"")</f>
        <v/>
      </c>
      <c r="BD13" s="15">
        <f>IF(AND(Z$3&lt;=NumWeeks,Z13&gt;0),Z$3,"")</f>
        <v/>
      </c>
      <c r="BE13" s="15">
        <f>IF(AND(AA$3&lt;=NumWeeks,AA13&gt;0),AA$3,"")</f>
        <v/>
      </c>
      <c r="BF13" s="15">
        <f>IF(AND(AB$3&lt;=NumWeeks,AB13&gt;0),AB$3,"")</f>
        <v/>
      </c>
      <c r="BG13" s="15">
        <f>IF(AND(AC$3&lt;=NumWeeks,AC13&gt;0),AC$3,"")</f>
        <v/>
      </c>
      <c r="BH13" s="15">
        <f>IF(AND(AD$3&lt;=NumWeeks,AD13&gt;0),AD$3,"")</f>
        <v/>
      </c>
      <c r="BI13" s="15">
        <f>IF(AND(AE$3&lt;=NumWeeks,AE13&gt;0),AE$3,"")</f>
        <v/>
      </c>
    </row>
    <row r="14">
      <c r="A14" s="6" t="n"/>
      <c r="B14" s="6" t="n"/>
      <c r="C14" s="6" t="n"/>
      <c r="D14" s="6" t="n"/>
      <c r="E14" s="6" t="n"/>
      <c r="F14" s="16" t="n"/>
      <c r="G14" s="16" t="n"/>
      <c r="H14" s="16" t="n"/>
      <c r="I14" s="16" t="n"/>
      <c r="J14" s="16" t="n"/>
      <c r="K14" s="16" t="n"/>
      <c r="L14" s="16" t="n"/>
      <c r="M14" s="16" t="n"/>
      <c r="N14" s="16" t="n"/>
      <c r="O14" s="16" t="n"/>
      <c r="P14" s="16" t="n"/>
      <c r="Q14" s="16" t="n"/>
      <c r="R14" s="16" t="n"/>
      <c r="S14" s="16" t="n"/>
      <c r="T14" s="16" t="n"/>
      <c r="U14" s="16" t="n"/>
      <c r="V14" s="16" t="n"/>
      <c r="W14" s="16" t="n"/>
      <c r="X14" s="16" t="n"/>
      <c r="Y14" s="16" t="n"/>
      <c r="Z14" s="16" t="n"/>
      <c r="AA14" s="16" t="n"/>
      <c r="AB14" s="16" t="n"/>
      <c r="AC14" s="16" t="n"/>
      <c r="AD14" s="16" t="n"/>
      <c r="AE14" s="16" t="n"/>
      <c r="AF14" s="17">
        <f>IF($A14="","",SUMPRODUCT(($F$3:$AE$3&lt;=NumWeeks)*F14:AE14))</f>
        <v/>
      </c>
      <c r="AG14">
        <f>IF(COUNTIFS(AJ14:BI14,"&gt;0")=0,"",MIN(AJ14:BI14))</f>
        <v/>
      </c>
      <c r="AH14">
        <f>IF(COUNTIFS(AJ14:BI14,"&gt;0")=0,"",MAX(AJ14:BI14))</f>
        <v/>
      </c>
      <c r="AJ14" s="15">
        <f>IF(AND(F$3&lt;=NumWeeks,F14&gt;0),F$3,"")</f>
        <v/>
      </c>
      <c r="AK14" s="15">
        <f>IF(AND(G$3&lt;=NumWeeks,G14&gt;0),G$3,"")</f>
        <v/>
      </c>
      <c r="AL14" s="15">
        <f>IF(AND(H$3&lt;=NumWeeks,H14&gt;0),H$3,"")</f>
        <v/>
      </c>
      <c r="AM14" s="15">
        <f>IF(AND(I$3&lt;=NumWeeks,I14&gt;0),I$3,"")</f>
        <v/>
      </c>
      <c r="AN14" s="15">
        <f>IF(AND(J$3&lt;=NumWeeks,J14&gt;0),J$3,"")</f>
        <v/>
      </c>
      <c r="AO14" s="15">
        <f>IF(AND(K$3&lt;=NumWeeks,K14&gt;0),K$3,"")</f>
        <v/>
      </c>
      <c r="AP14" s="15">
        <f>IF(AND(L$3&lt;=NumWeeks,L14&gt;0),L$3,"")</f>
        <v/>
      </c>
      <c r="AQ14" s="15">
        <f>IF(AND(M$3&lt;=NumWeeks,M14&gt;0),M$3,"")</f>
        <v/>
      </c>
      <c r="AR14" s="15">
        <f>IF(AND(N$3&lt;=NumWeeks,N14&gt;0),N$3,"")</f>
        <v/>
      </c>
      <c r="AS14" s="15">
        <f>IF(AND(O$3&lt;=NumWeeks,O14&gt;0),O$3,"")</f>
        <v/>
      </c>
      <c r="AT14" s="15">
        <f>IF(AND(P$3&lt;=NumWeeks,P14&gt;0),P$3,"")</f>
        <v/>
      </c>
      <c r="AU14" s="15">
        <f>IF(AND(Q$3&lt;=NumWeeks,Q14&gt;0),Q$3,"")</f>
        <v/>
      </c>
      <c r="AV14" s="15">
        <f>IF(AND(R$3&lt;=NumWeeks,R14&gt;0),R$3,"")</f>
        <v/>
      </c>
      <c r="AW14" s="15">
        <f>IF(AND(S$3&lt;=NumWeeks,S14&gt;0),S$3,"")</f>
        <v/>
      </c>
      <c r="AX14" s="15">
        <f>IF(AND(T$3&lt;=NumWeeks,T14&gt;0),T$3,"")</f>
        <v/>
      </c>
      <c r="AY14" s="15">
        <f>IF(AND(U$3&lt;=NumWeeks,U14&gt;0),U$3,"")</f>
        <v/>
      </c>
      <c r="AZ14" s="15">
        <f>IF(AND(V$3&lt;=NumWeeks,V14&gt;0),V$3,"")</f>
        <v/>
      </c>
      <c r="BA14" s="15">
        <f>IF(AND(W$3&lt;=NumWeeks,W14&gt;0),W$3,"")</f>
        <v/>
      </c>
      <c r="BB14" s="15">
        <f>IF(AND(X$3&lt;=NumWeeks,X14&gt;0),X$3,"")</f>
        <v/>
      </c>
      <c r="BC14" s="15">
        <f>IF(AND(Y$3&lt;=NumWeeks,Y14&gt;0),Y$3,"")</f>
        <v/>
      </c>
      <c r="BD14" s="15">
        <f>IF(AND(Z$3&lt;=NumWeeks,Z14&gt;0),Z$3,"")</f>
        <v/>
      </c>
      <c r="BE14" s="15">
        <f>IF(AND(AA$3&lt;=NumWeeks,AA14&gt;0),AA$3,"")</f>
        <v/>
      </c>
      <c r="BF14" s="15">
        <f>IF(AND(AB$3&lt;=NumWeeks,AB14&gt;0),AB$3,"")</f>
        <v/>
      </c>
      <c r="BG14" s="15">
        <f>IF(AND(AC$3&lt;=NumWeeks,AC14&gt;0),AC$3,"")</f>
        <v/>
      </c>
      <c r="BH14" s="15">
        <f>IF(AND(AD$3&lt;=NumWeeks,AD14&gt;0),AD$3,"")</f>
        <v/>
      </c>
      <c r="BI14" s="15">
        <f>IF(AND(AE$3&lt;=NumWeeks,AE14&gt;0),AE$3,"")</f>
        <v/>
      </c>
    </row>
    <row r="15">
      <c r="A15" s="6" t="n"/>
      <c r="B15" s="6" t="n"/>
      <c r="C15" s="6" t="n"/>
      <c r="D15" s="6" t="n"/>
      <c r="E15" s="6" t="n"/>
      <c r="F15" s="16" t="n"/>
      <c r="G15" s="16" t="n"/>
      <c r="H15" s="16" t="n"/>
      <c r="I15" s="16" t="n"/>
      <c r="J15" s="16" t="n"/>
      <c r="K15" s="16" t="n"/>
      <c r="L15" s="16" t="n"/>
      <c r="M15" s="16" t="n"/>
      <c r="N15" s="16" t="n"/>
      <c r="O15" s="16" t="n"/>
      <c r="P15" s="16" t="n"/>
      <c r="Q15" s="16" t="n"/>
      <c r="R15" s="16" t="n"/>
      <c r="S15" s="16" t="n"/>
      <c r="T15" s="16" t="n"/>
      <c r="U15" s="16" t="n"/>
      <c r="V15" s="16" t="n"/>
      <c r="W15" s="16" t="n"/>
      <c r="X15" s="16" t="n"/>
      <c r="Y15" s="16" t="n"/>
      <c r="Z15" s="16" t="n"/>
      <c r="AA15" s="16" t="n"/>
      <c r="AB15" s="16" t="n"/>
      <c r="AC15" s="16" t="n"/>
      <c r="AD15" s="16" t="n"/>
      <c r="AE15" s="16" t="n"/>
      <c r="AF15" s="17">
        <f>IF($A15="","",SUMPRODUCT(($F$3:$AE$3&lt;=NumWeeks)*F15:AE15))</f>
        <v/>
      </c>
      <c r="AG15">
        <f>IF(COUNTIFS(AJ15:BI15,"&gt;0")=0,"",MIN(AJ15:BI15))</f>
        <v/>
      </c>
      <c r="AH15">
        <f>IF(COUNTIFS(AJ15:BI15,"&gt;0")=0,"",MAX(AJ15:BI15))</f>
        <v/>
      </c>
      <c r="AJ15" s="15">
        <f>IF(AND(F$3&lt;=NumWeeks,F15&gt;0),F$3,"")</f>
        <v/>
      </c>
      <c r="AK15" s="15">
        <f>IF(AND(G$3&lt;=NumWeeks,G15&gt;0),G$3,"")</f>
        <v/>
      </c>
      <c r="AL15" s="15">
        <f>IF(AND(H$3&lt;=NumWeeks,H15&gt;0),H$3,"")</f>
        <v/>
      </c>
      <c r="AM15" s="15">
        <f>IF(AND(I$3&lt;=NumWeeks,I15&gt;0),I$3,"")</f>
        <v/>
      </c>
      <c r="AN15" s="15">
        <f>IF(AND(J$3&lt;=NumWeeks,J15&gt;0),J$3,"")</f>
        <v/>
      </c>
      <c r="AO15" s="15">
        <f>IF(AND(K$3&lt;=NumWeeks,K15&gt;0),K$3,"")</f>
        <v/>
      </c>
      <c r="AP15" s="15">
        <f>IF(AND(L$3&lt;=NumWeeks,L15&gt;0),L$3,"")</f>
        <v/>
      </c>
      <c r="AQ15" s="15">
        <f>IF(AND(M$3&lt;=NumWeeks,M15&gt;0),M$3,"")</f>
        <v/>
      </c>
      <c r="AR15" s="15">
        <f>IF(AND(N$3&lt;=NumWeeks,N15&gt;0),N$3,"")</f>
        <v/>
      </c>
      <c r="AS15" s="15">
        <f>IF(AND(O$3&lt;=NumWeeks,O15&gt;0),O$3,"")</f>
        <v/>
      </c>
      <c r="AT15" s="15">
        <f>IF(AND(P$3&lt;=NumWeeks,P15&gt;0),P$3,"")</f>
        <v/>
      </c>
      <c r="AU15" s="15">
        <f>IF(AND(Q$3&lt;=NumWeeks,Q15&gt;0),Q$3,"")</f>
        <v/>
      </c>
      <c r="AV15" s="15">
        <f>IF(AND(R$3&lt;=NumWeeks,R15&gt;0),R$3,"")</f>
        <v/>
      </c>
      <c r="AW15" s="15">
        <f>IF(AND(S$3&lt;=NumWeeks,S15&gt;0),S$3,"")</f>
        <v/>
      </c>
      <c r="AX15" s="15">
        <f>IF(AND(T$3&lt;=NumWeeks,T15&gt;0),T$3,"")</f>
        <v/>
      </c>
      <c r="AY15" s="15">
        <f>IF(AND(U$3&lt;=NumWeeks,U15&gt;0),U$3,"")</f>
        <v/>
      </c>
      <c r="AZ15" s="15">
        <f>IF(AND(V$3&lt;=NumWeeks,V15&gt;0),V$3,"")</f>
        <v/>
      </c>
      <c r="BA15" s="15">
        <f>IF(AND(W$3&lt;=NumWeeks,W15&gt;0),W$3,"")</f>
        <v/>
      </c>
      <c r="BB15" s="15">
        <f>IF(AND(X$3&lt;=NumWeeks,X15&gt;0),X$3,"")</f>
        <v/>
      </c>
      <c r="BC15" s="15">
        <f>IF(AND(Y$3&lt;=NumWeeks,Y15&gt;0),Y$3,"")</f>
        <v/>
      </c>
      <c r="BD15" s="15">
        <f>IF(AND(Z$3&lt;=NumWeeks,Z15&gt;0),Z$3,"")</f>
        <v/>
      </c>
      <c r="BE15" s="15">
        <f>IF(AND(AA$3&lt;=NumWeeks,AA15&gt;0),AA$3,"")</f>
        <v/>
      </c>
      <c r="BF15" s="15">
        <f>IF(AND(AB$3&lt;=NumWeeks,AB15&gt;0),AB$3,"")</f>
        <v/>
      </c>
      <c r="BG15" s="15">
        <f>IF(AND(AC$3&lt;=NumWeeks,AC15&gt;0),AC$3,"")</f>
        <v/>
      </c>
      <c r="BH15" s="15">
        <f>IF(AND(AD$3&lt;=NumWeeks,AD15&gt;0),AD$3,"")</f>
        <v/>
      </c>
      <c r="BI15" s="15">
        <f>IF(AND(AE$3&lt;=NumWeeks,AE15&gt;0),AE$3,"")</f>
        <v/>
      </c>
    </row>
    <row r="16">
      <c r="A16" s="6" t="n"/>
      <c r="B16" s="6" t="n"/>
      <c r="C16" s="6" t="n"/>
      <c r="D16" s="6" t="n"/>
      <c r="E16" s="6" t="n"/>
      <c r="F16" s="16" t="n"/>
      <c r="G16" s="16" t="n"/>
      <c r="H16" s="16" t="n"/>
      <c r="I16" s="16" t="n"/>
      <c r="J16" s="16" t="n"/>
      <c r="K16" s="16" t="n"/>
      <c r="L16" s="16" t="n"/>
      <c r="M16" s="16" t="n"/>
      <c r="N16" s="16" t="n"/>
      <c r="O16" s="16" t="n"/>
      <c r="P16" s="16" t="n"/>
      <c r="Q16" s="16" t="n"/>
      <c r="R16" s="16" t="n"/>
      <c r="S16" s="16" t="n"/>
      <c r="T16" s="16" t="n"/>
      <c r="U16" s="16" t="n"/>
      <c r="V16" s="16" t="n"/>
      <c r="W16" s="16" t="n"/>
      <c r="X16" s="16" t="n"/>
      <c r="Y16" s="16" t="n"/>
      <c r="Z16" s="16" t="n"/>
      <c r="AA16" s="16" t="n"/>
      <c r="AB16" s="16" t="n"/>
      <c r="AC16" s="16" t="n"/>
      <c r="AD16" s="16" t="n"/>
      <c r="AE16" s="16" t="n"/>
      <c r="AF16" s="17">
        <f>IF($A16="","",SUMPRODUCT(($F$3:$AE$3&lt;=NumWeeks)*F16:AE16))</f>
        <v/>
      </c>
      <c r="AG16">
        <f>IF(COUNTIFS(AJ16:BI16,"&gt;0")=0,"",MIN(AJ16:BI16))</f>
        <v/>
      </c>
      <c r="AH16">
        <f>IF(COUNTIFS(AJ16:BI16,"&gt;0")=0,"",MAX(AJ16:BI16))</f>
        <v/>
      </c>
      <c r="AJ16" s="15">
        <f>IF(AND(F$3&lt;=NumWeeks,F16&gt;0),F$3,"")</f>
        <v/>
      </c>
      <c r="AK16" s="15">
        <f>IF(AND(G$3&lt;=NumWeeks,G16&gt;0),G$3,"")</f>
        <v/>
      </c>
      <c r="AL16" s="15">
        <f>IF(AND(H$3&lt;=NumWeeks,H16&gt;0),H$3,"")</f>
        <v/>
      </c>
      <c r="AM16" s="15">
        <f>IF(AND(I$3&lt;=NumWeeks,I16&gt;0),I$3,"")</f>
        <v/>
      </c>
      <c r="AN16" s="15">
        <f>IF(AND(J$3&lt;=NumWeeks,J16&gt;0),J$3,"")</f>
        <v/>
      </c>
      <c r="AO16" s="15">
        <f>IF(AND(K$3&lt;=NumWeeks,K16&gt;0),K$3,"")</f>
        <v/>
      </c>
      <c r="AP16" s="15">
        <f>IF(AND(L$3&lt;=NumWeeks,L16&gt;0),L$3,"")</f>
        <v/>
      </c>
      <c r="AQ16" s="15">
        <f>IF(AND(M$3&lt;=NumWeeks,M16&gt;0),M$3,"")</f>
        <v/>
      </c>
      <c r="AR16" s="15">
        <f>IF(AND(N$3&lt;=NumWeeks,N16&gt;0),N$3,"")</f>
        <v/>
      </c>
      <c r="AS16" s="15">
        <f>IF(AND(O$3&lt;=NumWeeks,O16&gt;0),O$3,"")</f>
        <v/>
      </c>
      <c r="AT16" s="15">
        <f>IF(AND(P$3&lt;=NumWeeks,P16&gt;0),P$3,"")</f>
        <v/>
      </c>
      <c r="AU16" s="15">
        <f>IF(AND(Q$3&lt;=NumWeeks,Q16&gt;0),Q$3,"")</f>
        <v/>
      </c>
      <c r="AV16" s="15">
        <f>IF(AND(R$3&lt;=NumWeeks,R16&gt;0),R$3,"")</f>
        <v/>
      </c>
      <c r="AW16" s="15">
        <f>IF(AND(S$3&lt;=NumWeeks,S16&gt;0),S$3,"")</f>
        <v/>
      </c>
      <c r="AX16" s="15">
        <f>IF(AND(T$3&lt;=NumWeeks,T16&gt;0),T$3,"")</f>
        <v/>
      </c>
      <c r="AY16" s="15">
        <f>IF(AND(U$3&lt;=NumWeeks,U16&gt;0),U$3,"")</f>
        <v/>
      </c>
      <c r="AZ16" s="15">
        <f>IF(AND(V$3&lt;=NumWeeks,V16&gt;0),V$3,"")</f>
        <v/>
      </c>
      <c r="BA16" s="15">
        <f>IF(AND(W$3&lt;=NumWeeks,W16&gt;0),W$3,"")</f>
        <v/>
      </c>
      <c r="BB16" s="15">
        <f>IF(AND(X$3&lt;=NumWeeks,X16&gt;0),X$3,"")</f>
        <v/>
      </c>
      <c r="BC16" s="15">
        <f>IF(AND(Y$3&lt;=NumWeeks,Y16&gt;0),Y$3,"")</f>
        <v/>
      </c>
      <c r="BD16" s="15">
        <f>IF(AND(Z$3&lt;=NumWeeks,Z16&gt;0),Z$3,"")</f>
        <v/>
      </c>
      <c r="BE16" s="15">
        <f>IF(AND(AA$3&lt;=NumWeeks,AA16&gt;0),AA$3,"")</f>
        <v/>
      </c>
      <c r="BF16" s="15">
        <f>IF(AND(AB$3&lt;=NumWeeks,AB16&gt;0),AB$3,"")</f>
        <v/>
      </c>
      <c r="BG16" s="15">
        <f>IF(AND(AC$3&lt;=NumWeeks,AC16&gt;0),AC$3,"")</f>
        <v/>
      </c>
      <c r="BH16" s="15">
        <f>IF(AND(AD$3&lt;=NumWeeks,AD16&gt;0),AD$3,"")</f>
        <v/>
      </c>
      <c r="BI16" s="15">
        <f>IF(AND(AE$3&lt;=NumWeeks,AE16&gt;0),AE$3,"")</f>
        <v/>
      </c>
    </row>
    <row r="17">
      <c r="A17" s="6" t="n"/>
      <c r="B17" s="6" t="n"/>
      <c r="C17" s="6" t="n"/>
      <c r="D17" s="6" t="n"/>
      <c r="E17" s="6" t="n"/>
      <c r="F17" s="16" t="n"/>
      <c r="G17" s="16" t="n"/>
      <c r="H17" s="16" t="n"/>
      <c r="I17" s="16" t="n"/>
      <c r="J17" s="16" t="n"/>
      <c r="K17" s="16" t="n"/>
      <c r="L17" s="16" t="n"/>
      <c r="M17" s="16" t="n"/>
      <c r="N17" s="16" t="n"/>
      <c r="O17" s="16" t="n"/>
      <c r="P17" s="16" t="n"/>
      <c r="Q17" s="16" t="n"/>
      <c r="R17" s="16" t="n"/>
      <c r="S17" s="16" t="n"/>
      <c r="T17" s="16" t="n"/>
      <c r="U17" s="16" t="n"/>
      <c r="V17" s="16" t="n"/>
      <c r="W17" s="16" t="n"/>
      <c r="X17" s="16" t="n"/>
      <c r="Y17" s="16" t="n"/>
      <c r="Z17" s="16" t="n"/>
      <c r="AA17" s="16" t="n"/>
      <c r="AB17" s="16" t="n"/>
      <c r="AC17" s="16" t="n"/>
      <c r="AD17" s="16" t="n"/>
      <c r="AE17" s="16" t="n"/>
      <c r="AF17" s="17">
        <f>IF($A17="","",SUMPRODUCT(($F$3:$AE$3&lt;=NumWeeks)*F17:AE17))</f>
        <v/>
      </c>
      <c r="AG17">
        <f>IF(COUNTIFS(AJ17:BI17,"&gt;0")=0,"",MIN(AJ17:BI17))</f>
        <v/>
      </c>
      <c r="AH17">
        <f>IF(COUNTIFS(AJ17:BI17,"&gt;0")=0,"",MAX(AJ17:BI17))</f>
        <v/>
      </c>
      <c r="AJ17" s="15">
        <f>IF(AND(F$3&lt;=NumWeeks,F17&gt;0),F$3,"")</f>
        <v/>
      </c>
      <c r="AK17" s="15">
        <f>IF(AND(G$3&lt;=NumWeeks,G17&gt;0),G$3,"")</f>
        <v/>
      </c>
      <c r="AL17" s="15">
        <f>IF(AND(H$3&lt;=NumWeeks,H17&gt;0),H$3,"")</f>
        <v/>
      </c>
      <c r="AM17" s="15">
        <f>IF(AND(I$3&lt;=NumWeeks,I17&gt;0),I$3,"")</f>
        <v/>
      </c>
      <c r="AN17" s="15">
        <f>IF(AND(J$3&lt;=NumWeeks,J17&gt;0),J$3,"")</f>
        <v/>
      </c>
      <c r="AO17" s="15">
        <f>IF(AND(K$3&lt;=NumWeeks,K17&gt;0),K$3,"")</f>
        <v/>
      </c>
      <c r="AP17" s="15">
        <f>IF(AND(L$3&lt;=NumWeeks,L17&gt;0),L$3,"")</f>
        <v/>
      </c>
      <c r="AQ17" s="15">
        <f>IF(AND(M$3&lt;=NumWeeks,M17&gt;0),M$3,"")</f>
        <v/>
      </c>
      <c r="AR17" s="15">
        <f>IF(AND(N$3&lt;=NumWeeks,N17&gt;0),N$3,"")</f>
        <v/>
      </c>
      <c r="AS17" s="15">
        <f>IF(AND(O$3&lt;=NumWeeks,O17&gt;0),O$3,"")</f>
        <v/>
      </c>
      <c r="AT17" s="15">
        <f>IF(AND(P$3&lt;=NumWeeks,P17&gt;0),P$3,"")</f>
        <v/>
      </c>
      <c r="AU17" s="15">
        <f>IF(AND(Q$3&lt;=NumWeeks,Q17&gt;0),Q$3,"")</f>
        <v/>
      </c>
      <c r="AV17" s="15">
        <f>IF(AND(R$3&lt;=NumWeeks,R17&gt;0),R$3,"")</f>
        <v/>
      </c>
      <c r="AW17" s="15">
        <f>IF(AND(S$3&lt;=NumWeeks,S17&gt;0),S$3,"")</f>
        <v/>
      </c>
      <c r="AX17" s="15">
        <f>IF(AND(T$3&lt;=NumWeeks,T17&gt;0),T$3,"")</f>
        <v/>
      </c>
      <c r="AY17" s="15">
        <f>IF(AND(U$3&lt;=NumWeeks,U17&gt;0),U$3,"")</f>
        <v/>
      </c>
      <c r="AZ17" s="15">
        <f>IF(AND(V$3&lt;=NumWeeks,V17&gt;0),V$3,"")</f>
        <v/>
      </c>
      <c r="BA17" s="15">
        <f>IF(AND(W$3&lt;=NumWeeks,W17&gt;0),W$3,"")</f>
        <v/>
      </c>
      <c r="BB17" s="15">
        <f>IF(AND(X$3&lt;=NumWeeks,X17&gt;0),X$3,"")</f>
        <v/>
      </c>
      <c r="BC17" s="15">
        <f>IF(AND(Y$3&lt;=NumWeeks,Y17&gt;0),Y$3,"")</f>
        <v/>
      </c>
      <c r="BD17" s="15">
        <f>IF(AND(Z$3&lt;=NumWeeks,Z17&gt;0),Z$3,"")</f>
        <v/>
      </c>
      <c r="BE17" s="15">
        <f>IF(AND(AA$3&lt;=NumWeeks,AA17&gt;0),AA$3,"")</f>
        <v/>
      </c>
      <c r="BF17" s="15">
        <f>IF(AND(AB$3&lt;=NumWeeks,AB17&gt;0),AB$3,"")</f>
        <v/>
      </c>
      <c r="BG17" s="15">
        <f>IF(AND(AC$3&lt;=NumWeeks,AC17&gt;0),AC$3,"")</f>
        <v/>
      </c>
      <c r="BH17" s="15">
        <f>IF(AND(AD$3&lt;=NumWeeks,AD17&gt;0),AD$3,"")</f>
        <v/>
      </c>
      <c r="BI17" s="15">
        <f>IF(AND(AE$3&lt;=NumWeeks,AE17&gt;0),AE$3,"")</f>
        <v/>
      </c>
    </row>
    <row r="18">
      <c r="A18" s="6" t="n"/>
      <c r="B18" s="6" t="n"/>
      <c r="C18" s="6" t="n"/>
      <c r="D18" s="6" t="n"/>
      <c r="E18" s="6" t="n"/>
      <c r="F18" s="16" t="n"/>
      <c r="G18" s="16" t="n"/>
      <c r="H18" s="16" t="n"/>
      <c r="I18" s="16" t="n"/>
      <c r="J18" s="16" t="n"/>
      <c r="K18" s="16" t="n"/>
      <c r="L18" s="16" t="n"/>
      <c r="M18" s="16" t="n"/>
      <c r="N18" s="16" t="n"/>
      <c r="O18" s="16" t="n"/>
      <c r="P18" s="16" t="n"/>
      <c r="Q18" s="16" t="n"/>
      <c r="R18" s="16" t="n"/>
      <c r="S18" s="16" t="n"/>
      <c r="T18" s="16" t="n"/>
      <c r="U18" s="16" t="n"/>
      <c r="V18" s="16" t="n"/>
      <c r="W18" s="16" t="n"/>
      <c r="X18" s="16" t="n"/>
      <c r="Y18" s="16" t="n"/>
      <c r="Z18" s="16" t="n"/>
      <c r="AA18" s="16" t="n"/>
      <c r="AB18" s="16" t="n"/>
      <c r="AC18" s="16" t="n"/>
      <c r="AD18" s="16" t="n"/>
      <c r="AE18" s="16" t="n"/>
      <c r="AF18" s="17">
        <f>IF($A18="","",SUMPRODUCT(($F$3:$AE$3&lt;=NumWeeks)*F18:AE18))</f>
        <v/>
      </c>
      <c r="AG18">
        <f>IF(COUNTIFS(AJ18:BI18,"&gt;0")=0,"",MIN(AJ18:BI18))</f>
        <v/>
      </c>
      <c r="AH18">
        <f>IF(COUNTIFS(AJ18:BI18,"&gt;0")=0,"",MAX(AJ18:BI18))</f>
        <v/>
      </c>
      <c r="AJ18" s="15">
        <f>IF(AND(F$3&lt;=NumWeeks,F18&gt;0),F$3,"")</f>
        <v/>
      </c>
      <c r="AK18" s="15">
        <f>IF(AND(G$3&lt;=NumWeeks,G18&gt;0),G$3,"")</f>
        <v/>
      </c>
      <c r="AL18" s="15">
        <f>IF(AND(H$3&lt;=NumWeeks,H18&gt;0),H$3,"")</f>
        <v/>
      </c>
      <c r="AM18" s="15">
        <f>IF(AND(I$3&lt;=NumWeeks,I18&gt;0),I$3,"")</f>
        <v/>
      </c>
      <c r="AN18" s="15">
        <f>IF(AND(J$3&lt;=NumWeeks,J18&gt;0),J$3,"")</f>
        <v/>
      </c>
      <c r="AO18" s="15">
        <f>IF(AND(K$3&lt;=NumWeeks,K18&gt;0),K$3,"")</f>
        <v/>
      </c>
      <c r="AP18" s="15">
        <f>IF(AND(L$3&lt;=NumWeeks,L18&gt;0),L$3,"")</f>
        <v/>
      </c>
      <c r="AQ18" s="15">
        <f>IF(AND(M$3&lt;=NumWeeks,M18&gt;0),M$3,"")</f>
        <v/>
      </c>
      <c r="AR18" s="15">
        <f>IF(AND(N$3&lt;=NumWeeks,N18&gt;0),N$3,"")</f>
        <v/>
      </c>
      <c r="AS18" s="15">
        <f>IF(AND(O$3&lt;=NumWeeks,O18&gt;0),O$3,"")</f>
        <v/>
      </c>
      <c r="AT18" s="15">
        <f>IF(AND(P$3&lt;=NumWeeks,P18&gt;0),P$3,"")</f>
        <v/>
      </c>
      <c r="AU18" s="15">
        <f>IF(AND(Q$3&lt;=NumWeeks,Q18&gt;0),Q$3,"")</f>
        <v/>
      </c>
      <c r="AV18" s="15">
        <f>IF(AND(R$3&lt;=NumWeeks,R18&gt;0),R$3,"")</f>
        <v/>
      </c>
      <c r="AW18" s="15">
        <f>IF(AND(S$3&lt;=NumWeeks,S18&gt;0),S$3,"")</f>
        <v/>
      </c>
      <c r="AX18" s="15">
        <f>IF(AND(T$3&lt;=NumWeeks,T18&gt;0),T$3,"")</f>
        <v/>
      </c>
      <c r="AY18" s="15">
        <f>IF(AND(U$3&lt;=NumWeeks,U18&gt;0),U$3,"")</f>
        <v/>
      </c>
      <c r="AZ18" s="15">
        <f>IF(AND(V$3&lt;=NumWeeks,V18&gt;0),V$3,"")</f>
        <v/>
      </c>
      <c r="BA18" s="15">
        <f>IF(AND(W$3&lt;=NumWeeks,W18&gt;0),W$3,"")</f>
        <v/>
      </c>
      <c r="BB18" s="15">
        <f>IF(AND(X$3&lt;=NumWeeks,X18&gt;0),X$3,"")</f>
        <v/>
      </c>
      <c r="BC18" s="15">
        <f>IF(AND(Y$3&lt;=NumWeeks,Y18&gt;0),Y$3,"")</f>
        <v/>
      </c>
      <c r="BD18" s="15">
        <f>IF(AND(Z$3&lt;=NumWeeks,Z18&gt;0),Z$3,"")</f>
        <v/>
      </c>
      <c r="BE18" s="15">
        <f>IF(AND(AA$3&lt;=NumWeeks,AA18&gt;0),AA$3,"")</f>
        <v/>
      </c>
      <c r="BF18" s="15">
        <f>IF(AND(AB$3&lt;=NumWeeks,AB18&gt;0),AB$3,"")</f>
        <v/>
      </c>
      <c r="BG18" s="15">
        <f>IF(AND(AC$3&lt;=NumWeeks,AC18&gt;0),AC$3,"")</f>
        <v/>
      </c>
      <c r="BH18" s="15">
        <f>IF(AND(AD$3&lt;=NumWeeks,AD18&gt;0),AD$3,"")</f>
        <v/>
      </c>
      <c r="BI18" s="15">
        <f>IF(AND(AE$3&lt;=NumWeeks,AE18&gt;0),AE$3,"")</f>
        <v/>
      </c>
    </row>
    <row r="19">
      <c r="A19" s="6" t="n"/>
      <c r="B19" s="6" t="n"/>
      <c r="C19" s="6" t="n"/>
      <c r="D19" s="6" t="n"/>
      <c r="E19" s="6" t="n"/>
      <c r="F19" s="16" t="n"/>
      <c r="G19" s="16" t="n"/>
      <c r="H19" s="16" t="n"/>
      <c r="I19" s="16" t="n"/>
      <c r="J19" s="16" t="n"/>
      <c r="K19" s="16" t="n"/>
      <c r="L19" s="16" t="n"/>
      <c r="M19" s="16" t="n"/>
      <c r="N19" s="16" t="n"/>
      <c r="O19" s="16" t="n"/>
      <c r="P19" s="16" t="n"/>
      <c r="Q19" s="16" t="n"/>
      <c r="R19" s="16" t="n"/>
      <c r="S19" s="16" t="n"/>
      <c r="T19" s="16" t="n"/>
      <c r="U19" s="16" t="n"/>
      <c r="V19" s="16" t="n"/>
      <c r="W19" s="16" t="n"/>
      <c r="X19" s="16" t="n"/>
      <c r="Y19" s="16" t="n"/>
      <c r="Z19" s="16" t="n"/>
      <c r="AA19" s="16" t="n"/>
      <c r="AB19" s="16" t="n"/>
      <c r="AC19" s="16" t="n"/>
      <c r="AD19" s="16" t="n"/>
      <c r="AE19" s="16" t="n"/>
      <c r="AF19" s="17">
        <f>IF($A19="","",SUMPRODUCT(($F$3:$AE$3&lt;=NumWeeks)*F19:AE19))</f>
        <v/>
      </c>
      <c r="AG19">
        <f>IF(COUNTIFS(AJ19:BI19,"&gt;0")=0,"",MIN(AJ19:BI19))</f>
        <v/>
      </c>
      <c r="AH19">
        <f>IF(COUNTIFS(AJ19:BI19,"&gt;0")=0,"",MAX(AJ19:BI19))</f>
        <v/>
      </c>
      <c r="AJ19" s="15">
        <f>IF(AND(F$3&lt;=NumWeeks,F19&gt;0),F$3,"")</f>
        <v/>
      </c>
      <c r="AK19" s="15">
        <f>IF(AND(G$3&lt;=NumWeeks,G19&gt;0),G$3,"")</f>
        <v/>
      </c>
      <c r="AL19" s="15">
        <f>IF(AND(H$3&lt;=NumWeeks,H19&gt;0),H$3,"")</f>
        <v/>
      </c>
      <c r="AM19" s="15">
        <f>IF(AND(I$3&lt;=NumWeeks,I19&gt;0),I$3,"")</f>
        <v/>
      </c>
      <c r="AN19" s="15">
        <f>IF(AND(J$3&lt;=NumWeeks,J19&gt;0),J$3,"")</f>
        <v/>
      </c>
      <c r="AO19" s="15">
        <f>IF(AND(K$3&lt;=NumWeeks,K19&gt;0),K$3,"")</f>
        <v/>
      </c>
      <c r="AP19" s="15">
        <f>IF(AND(L$3&lt;=NumWeeks,L19&gt;0),L$3,"")</f>
        <v/>
      </c>
      <c r="AQ19" s="15">
        <f>IF(AND(M$3&lt;=NumWeeks,M19&gt;0),M$3,"")</f>
        <v/>
      </c>
      <c r="AR19" s="15">
        <f>IF(AND(N$3&lt;=NumWeeks,N19&gt;0),N$3,"")</f>
        <v/>
      </c>
      <c r="AS19" s="15">
        <f>IF(AND(O$3&lt;=NumWeeks,O19&gt;0),O$3,"")</f>
        <v/>
      </c>
      <c r="AT19" s="15">
        <f>IF(AND(P$3&lt;=NumWeeks,P19&gt;0),P$3,"")</f>
        <v/>
      </c>
      <c r="AU19" s="15">
        <f>IF(AND(Q$3&lt;=NumWeeks,Q19&gt;0),Q$3,"")</f>
        <v/>
      </c>
      <c r="AV19" s="15">
        <f>IF(AND(R$3&lt;=NumWeeks,R19&gt;0),R$3,"")</f>
        <v/>
      </c>
      <c r="AW19" s="15">
        <f>IF(AND(S$3&lt;=NumWeeks,S19&gt;0),S$3,"")</f>
        <v/>
      </c>
      <c r="AX19" s="15">
        <f>IF(AND(T$3&lt;=NumWeeks,T19&gt;0),T$3,"")</f>
        <v/>
      </c>
      <c r="AY19" s="15">
        <f>IF(AND(U$3&lt;=NumWeeks,U19&gt;0),U$3,"")</f>
        <v/>
      </c>
      <c r="AZ19" s="15">
        <f>IF(AND(V$3&lt;=NumWeeks,V19&gt;0),V$3,"")</f>
        <v/>
      </c>
      <c r="BA19" s="15">
        <f>IF(AND(W$3&lt;=NumWeeks,W19&gt;0),W$3,"")</f>
        <v/>
      </c>
      <c r="BB19" s="15">
        <f>IF(AND(X$3&lt;=NumWeeks,X19&gt;0),X$3,"")</f>
        <v/>
      </c>
      <c r="BC19" s="15">
        <f>IF(AND(Y$3&lt;=NumWeeks,Y19&gt;0),Y$3,"")</f>
        <v/>
      </c>
      <c r="BD19" s="15">
        <f>IF(AND(Z$3&lt;=NumWeeks,Z19&gt;0),Z$3,"")</f>
        <v/>
      </c>
      <c r="BE19" s="15">
        <f>IF(AND(AA$3&lt;=NumWeeks,AA19&gt;0),AA$3,"")</f>
        <v/>
      </c>
      <c r="BF19" s="15">
        <f>IF(AND(AB$3&lt;=NumWeeks,AB19&gt;0),AB$3,"")</f>
        <v/>
      </c>
      <c r="BG19" s="15">
        <f>IF(AND(AC$3&lt;=NumWeeks,AC19&gt;0),AC$3,"")</f>
        <v/>
      </c>
      <c r="BH19" s="15">
        <f>IF(AND(AD$3&lt;=NumWeeks,AD19&gt;0),AD$3,"")</f>
        <v/>
      </c>
      <c r="BI19" s="15">
        <f>IF(AND(AE$3&lt;=NumWeeks,AE19&gt;0),AE$3,"")</f>
        <v/>
      </c>
    </row>
    <row r="20">
      <c r="A20" s="6" t="n"/>
      <c r="B20" s="6" t="n"/>
      <c r="C20" s="6" t="n"/>
      <c r="D20" s="6" t="n"/>
      <c r="E20" s="6" t="n"/>
      <c r="F20" s="16" t="n"/>
      <c r="G20" s="16" t="n"/>
      <c r="H20" s="16" t="n"/>
      <c r="I20" s="16" t="n"/>
      <c r="J20" s="16" t="n"/>
      <c r="K20" s="16" t="n"/>
      <c r="L20" s="16" t="n"/>
      <c r="M20" s="16" t="n"/>
      <c r="N20" s="16" t="n"/>
      <c r="O20" s="16" t="n"/>
      <c r="P20" s="16" t="n"/>
      <c r="Q20" s="16" t="n"/>
      <c r="R20" s="16" t="n"/>
      <c r="S20" s="16" t="n"/>
      <c r="T20" s="16" t="n"/>
      <c r="U20" s="16" t="n"/>
      <c r="V20" s="16" t="n"/>
      <c r="W20" s="16" t="n"/>
      <c r="X20" s="16" t="n"/>
      <c r="Y20" s="16" t="n"/>
      <c r="Z20" s="16" t="n"/>
      <c r="AA20" s="16" t="n"/>
      <c r="AB20" s="16" t="n"/>
      <c r="AC20" s="16" t="n"/>
      <c r="AD20" s="16" t="n"/>
      <c r="AE20" s="16" t="n"/>
      <c r="AF20" s="17">
        <f>IF($A20="","",SUMPRODUCT(($F$3:$AE$3&lt;=NumWeeks)*F20:AE20))</f>
        <v/>
      </c>
      <c r="AG20">
        <f>IF(COUNTIFS(AJ20:BI20,"&gt;0")=0,"",MIN(AJ20:BI20))</f>
        <v/>
      </c>
      <c r="AH20">
        <f>IF(COUNTIFS(AJ20:BI20,"&gt;0")=0,"",MAX(AJ20:BI20))</f>
        <v/>
      </c>
      <c r="AJ20" s="15">
        <f>IF(AND(F$3&lt;=NumWeeks,F20&gt;0),F$3,"")</f>
        <v/>
      </c>
      <c r="AK20" s="15">
        <f>IF(AND(G$3&lt;=NumWeeks,G20&gt;0),G$3,"")</f>
        <v/>
      </c>
      <c r="AL20" s="15">
        <f>IF(AND(H$3&lt;=NumWeeks,H20&gt;0),H$3,"")</f>
        <v/>
      </c>
      <c r="AM20" s="15">
        <f>IF(AND(I$3&lt;=NumWeeks,I20&gt;0),I$3,"")</f>
        <v/>
      </c>
      <c r="AN20" s="15">
        <f>IF(AND(J$3&lt;=NumWeeks,J20&gt;0),J$3,"")</f>
        <v/>
      </c>
      <c r="AO20" s="15">
        <f>IF(AND(K$3&lt;=NumWeeks,K20&gt;0),K$3,"")</f>
        <v/>
      </c>
      <c r="AP20" s="15">
        <f>IF(AND(L$3&lt;=NumWeeks,L20&gt;0),L$3,"")</f>
        <v/>
      </c>
      <c r="AQ20" s="15">
        <f>IF(AND(M$3&lt;=NumWeeks,M20&gt;0),M$3,"")</f>
        <v/>
      </c>
      <c r="AR20" s="15">
        <f>IF(AND(N$3&lt;=NumWeeks,N20&gt;0),N$3,"")</f>
        <v/>
      </c>
      <c r="AS20" s="15">
        <f>IF(AND(O$3&lt;=NumWeeks,O20&gt;0),O$3,"")</f>
        <v/>
      </c>
      <c r="AT20" s="15">
        <f>IF(AND(P$3&lt;=NumWeeks,P20&gt;0),P$3,"")</f>
        <v/>
      </c>
      <c r="AU20" s="15">
        <f>IF(AND(Q$3&lt;=NumWeeks,Q20&gt;0),Q$3,"")</f>
        <v/>
      </c>
      <c r="AV20" s="15">
        <f>IF(AND(R$3&lt;=NumWeeks,R20&gt;0),R$3,"")</f>
        <v/>
      </c>
      <c r="AW20" s="15">
        <f>IF(AND(S$3&lt;=NumWeeks,S20&gt;0),S$3,"")</f>
        <v/>
      </c>
      <c r="AX20" s="15">
        <f>IF(AND(T$3&lt;=NumWeeks,T20&gt;0),T$3,"")</f>
        <v/>
      </c>
      <c r="AY20" s="15">
        <f>IF(AND(U$3&lt;=NumWeeks,U20&gt;0),U$3,"")</f>
        <v/>
      </c>
      <c r="AZ20" s="15">
        <f>IF(AND(V$3&lt;=NumWeeks,V20&gt;0),V$3,"")</f>
        <v/>
      </c>
      <c r="BA20" s="15">
        <f>IF(AND(W$3&lt;=NumWeeks,W20&gt;0),W$3,"")</f>
        <v/>
      </c>
      <c r="BB20" s="15">
        <f>IF(AND(X$3&lt;=NumWeeks,X20&gt;0),X$3,"")</f>
        <v/>
      </c>
      <c r="BC20" s="15">
        <f>IF(AND(Y$3&lt;=NumWeeks,Y20&gt;0),Y$3,"")</f>
        <v/>
      </c>
      <c r="BD20" s="15">
        <f>IF(AND(Z$3&lt;=NumWeeks,Z20&gt;0),Z$3,"")</f>
        <v/>
      </c>
      <c r="BE20" s="15">
        <f>IF(AND(AA$3&lt;=NumWeeks,AA20&gt;0),AA$3,"")</f>
        <v/>
      </c>
      <c r="BF20" s="15">
        <f>IF(AND(AB$3&lt;=NumWeeks,AB20&gt;0),AB$3,"")</f>
        <v/>
      </c>
      <c r="BG20" s="15">
        <f>IF(AND(AC$3&lt;=NumWeeks,AC20&gt;0),AC$3,"")</f>
        <v/>
      </c>
      <c r="BH20" s="15">
        <f>IF(AND(AD$3&lt;=NumWeeks,AD20&gt;0),AD$3,"")</f>
        <v/>
      </c>
      <c r="BI20" s="15">
        <f>IF(AND(AE$3&lt;=NumWeeks,AE20&gt;0),AE$3,"")</f>
        <v/>
      </c>
    </row>
    <row r="21">
      <c r="A21" s="6" t="n"/>
      <c r="B21" s="6" t="n"/>
      <c r="C21" s="6" t="n"/>
      <c r="D21" s="6" t="n"/>
      <c r="E21" s="6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6" t="n"/>
      <c r="T21" s="16" t="n"/>
      <c r="U21" s="16" t="n"/>
      <c r="V21" s="16" t="n"/>
      <c r="W21" s="16" t="n"/>
      <c r="X21" s="16" t="n"/>
      <c r="Y21" s="16" t="n"/>
      <c r="Z21" s="16" t="n"/>
      <c r="AA21" s="16" t="n"/>
      <c r="AB21" s="16" t="n"/>
      <c r="AC21" s="16" t="n"/>
      <c r="AD21" s="16" t="n"/>
      <c r="AE21" s="16" t="n"/>
      <c r="AF21" s="17">
        <f>IF($A21="","",SUMPRODUCT(($F$3:$AE$3&lt;=NumWeeks)*F21:AE21))</f>
        <v/>
      </c>
      <c r="AG21">
        <f>IF(COUNTIFS(AJ21:BI21,"&gt;0")=0,"",MIN(AJ21:BI21))</f>
        <v/>
      </c>
      <c r="AH21">
        <f>IF(COUNTIFS(AJ21:BI21,"&gt;0")=0,"",MAX(AJ21:BI21))</f>
        <v/>
      </c>
      <c r="AJ21" s="15">
        <f>IF(AND(F$3&lt;=NumWeeks,F21&gt;0),F$3,"")</f>
        <v/>
      </c>
      <c r="AK21" s="15">
        <f>IF(AND(G$3&lt;=NumWeeks,G21&gt;0),G$3,"")</f>
        <v/>
      </c>
      <c r="AL21" s="15">
        <f>IF(AND(H$3&lt;=NumWeeks,H21&gt;0),H$3,"")</f>
        <v/>
      </c>
      <c r="AM21" s="15">
        <f>IF(AND(I$3&lt;=NumWeeks,I21&gt;0),I$3,"")</f>
        <v/>
      </c>
      <c r="AN21" s="15">
        <f>IF(AND(J$3&lt;=NumWeeks,J21&gt;0),J$3,"")</f>
        <v/>
      </c>
      <c r="AO21" s="15">
        <f>IF(AND(K$3&lt;=NumWeeks,K21&gt;0),K$3,"")</f>
        <v/>
      </c>
      <c r="AP21" s="15">
        <f>IF(AND(L$3&lt;=NumWeeks,L21&gt;0),L$3,"")</f>
        <v/>
      </c>
      <c r="AQ21" s="15">
        <f>IF(AND(M$3&lt;=NumWeeks,M21&gt;0),M$3,"")</f>
        <v/>
      </c>
      <c r="AR21" s="15">
        <f>IF(AND(N$3&lt;=NumWeeks,N21&gt;0),N$3,"")</f>
        <v/>
      </c>
      <c r="AS21" s="15">
        <f>IF(AND(O$3&lt;=NumWeeks,O21&gt;0),O$3,"")</f>
        <v/>
      </c>
      <c r="AT21" s="15">
        <f>IF(AND(P$3&lt;=NumWeeks,P21&gt;0),P$3,"")</f>
        <v/>
      </c>
      <c r="AU21" s="15">
        <f>IF(AND(Q$3&lt;=NumWeeks,Q21&gt;0),Q$3,"")</f>
        <v/>
      </c>
      <c r="AV21" s="15">
        <f>IF(AND(R$3&lt;=NumWeeks,R21&gt;0),R$3,"")</f>
        <v/>
      </c>
      <c r="AW21" s="15">
        <f>IF(AND(S$3&lt;=NumWeeks,S21&gt;0),S$3,"")</f>
        <v/>
      </c>
      <c r="AX21" s="15">
        <f>IF(AND(T$3&lt;=NumWeeks,T21&gt;0),T$3,"")</f>
        <v/>
      </c>
      <c r="AY21" s="15">
        <f>IF(AND(U$3&lt;=NumWeeks,U21&gt;0),U$3,"")</f>
        <v/>
      </c>
      <c r="AZ21" s="15">
        <f>IF(AND(V$3&lt;=NumWeeks,V21&gt;0),V$3,"")</f>
        <v/>
      </c>
      <c r="BA21" s="15">
        <f>IF(AND(W$3&lt;=NumWeeks,W21&gt;0),W$3,"")</f>
        <v/>
      </c>
      <c r="BB21" s="15">
        <f>IF(AND(X$3&lt;=NumWeeks,X21&gt;0),X$3,"")</f>
        <v/>
      </c>
      <c r="BC21" s="15">
        <f>IF(AND(Y$3&lt;=NumWeeks,Y21&gt;0),Y$3,"")</f>
        <v/>
      </c>
      <c r="BD21" s="15">
        <f>IF(AND(Z$3&lt;=NumWeeks,Z21&gt;0),Z$3,"")</f>
        <v/>
      </c>
      <c r="BE21" s="15">
        <f>IF(AND(AA$3&lt;=NumWeeks,AA21&gt;0),AA$3,"")</f>
        <v/>
      </c>
      <c r="BF21" s="15">
        <f>IF(AND(AB$3&lt;=NumWeeks,AB21&gt;0),AB$3,"")</f>
        <v/>
      </c>
      <c r="BG21" s="15">
        <f>IF(AND(AC$3&lt;=NumWeeks,AC21&gt;0),AC$3,"")</f>
        <v/>
      </c>
      <c r="BH21" s="15">
        <f>IF(AND(AD$3&lt;=NumWeeks,AD21&gt;0),AD$3,"")</f>
        <v/>
      </c>
      <c r="BI21" s="15">
        <f>IF(AND(AE$3&lt;=NumWeeks,AE21&gt;0),AE$3,"")</f>
        <v/>
      </c>
    </row>
    <row r="22">
      <c r="A22" s="6" t="n"/>
      <c r="B22" s="6" t="n"/>
      <c r="C22" s="6" t="n"/>
      <c r="D22" s="6" t="n"/>
      <c r="E22" s="6" t="n"/>
      <c r="F22" s="16" t="n"/>
      <c r="G22" s="16" t="n"/>
      <c r="H22" s="16" t="n"/>
      <c r="I22" s="16" t="n"/>
      <c r="J22" s="16" t="n"/>
      <c r="K22" s="16" t="n"/>
      <c r="L22" s="16" t="n"/>
      <c r="M22" s="16" t="n"/>
      <c r="N22" s="16" t="n"/>
      <c r="O22" s="16" t="n"/>
      <c r="P22" s="16" t="n"/>
      <c r="Q22" s="16" t="n"/>
      <c r="R22" s="16" t="n"/>
      <c r="S22" s="16" t="n"/>
      <c r="T22" s="16" t="n"/>
      <c r="U22" s="16" t="n"/>
      <c r="V22" s="16" t="n"/>
      <c r="W22" s="16" t="n"/>
      <c r="X22" s="16" t="n"/>
      <c r="Y22" s="16" t="n"/>
      <c r="Z22" s="16" t="n"/>
      <c r="AA22" s="16" t="n"/>
      <c r="AB22" s="16" t="n"/>
      <c r="AC22" s="16" t="n"/>
      <c r="AD22" s="16" t="n"/>
      <c r="AE22" s="16" t="n"/>
      <c r="AF22" s="17">
        <f>IF($A22="","",SUMPRODUCT(($F$3:$AE$3&lt;=NumWeeks)*F22:AE22))</f>
        <v/>
      </c>
      <c r="AG22">
        <f>IF(COUNTIFS(AJ22:BI22,"&gt;0")=0,"",MIN(AJ22:BI22))</f>
        <v/>
      </c>
      <c r="AH22">
        <f>IF(COUNTIFS(AJ22:BI22,"&gt;0")=0,"",MAX(AJ22:BI22))</f>
        <v/>
      </c>
      <c r="AJ22" s="15">
        <f>IF(AND(F$3&lt;=NumWeeks,F22&gt;0),F$3,"")</f>
        <v/>
      </c>
      <c r="AK22" s="15">
        <f>IF(AND(G$3&lt;=NumWeeks,G22&gt;0),G$3,"")</f>
        <v/>
      </c>
      <c r="AL22" s="15">
        <f>IF(AND(H$3&lt;=NumWeeks,H22&gt;0),H$3,"")</f>
        <v/>
      </c>
      <c r="AM22" s="15">
        <f>IF(AND(I$3&lt;=NumWeeks,I22&gt;0),I$3,"")</f>
        <v/>
      </c>
      <c r="AN22" s="15">
        <f>IF(AND(J$3&lt;=NumWeeks,J22&gt;0),J$3,"")</f>
        <v/>
      </c>
      <c r="AO22" s="15">
        <f>IF(AND(K$3&lt;=NumWeeks,K22&gt;0),K$3,"")</f>
        <v/>
      </c>
      <c r="AP22" s="15">
        <f>IF(AND(L$3&lt;=NumWeeks,L22&gt;0),L$3,"")</f>
        <v/>
      </c>
      <c r="AQ22" s="15">
        <f>IF(AND(M$3&lt;=NumWeeks,M22&gt;0),M$3,"")</f>
        <v/>
      </c>
      <c r="AR22" s="15">
        <f>IF(AND(N$3&lt;=NumWeeks,N22&gt;0),N$3,"")</f>
        <v/>
      </c>
      <c r="AS22" s="15">
        <f>IF(AND(O$3&lt;=NumWeeks,O22&gt;0),O$3,"")</f>
        <v/>
      </c>
      <c r="AT22" s="15">
        <f>IF(AND(P$3&lt;=NumWeeks,P22&gt;0),P$3,"")</f>
        <v/>
      </c>
      <c r="AU22" s="15">
        <f>IF(AND(Q$3&lt;=NumWeeks,Q22&gt;0),Q$3,"")</f>
        <v/>
      </c>
      <c r="AV22" s="15">
        <f>IF(AND(R$3&lt;=NumWeeks,R22&gt;0),R$3,"")</f>
        <v/>
      </c>
      <c r="AW22" s="15">
        <f>IF(AND(S$3&lt;=NumWeeks,S22&gt;0),S$3,"")</f>
        <v/>
      </c>
      <c r="AX22" s="15">
        <f>IF(AND(T$3&lt;=NumWeeks,T22&gt;0),T$3,"")</f>
        <v/>
      </c>
      <c r="AY22" s="15">
        <f>IF(AND(U$3&lt;=NumWeeks,U22&gt;0),U$3,"")</f>
        <v/>
      </c>
      <c r="AZ22" s="15">
        <f>IF(AND(V$3&lt;=NumWeeks,V22&gt;0),V$3,"")</f>
        <v/>
      </c>
      <c r="BA22" s="15">
        <f>IF(AND(W$3&lt;=NumWeeks,W22&gt;0),W$3,"")</f>
        <v/>
      </c>
      <c r="BB22" s="15">
        <f>IF(AND(X$3&lt;=NumWeeks,X22&gt;0),X$3,"")</f>
        <v/>
      </c>
      <c r="BC22" s="15">
        <f>IF(AND(Y$3&lt;=NumWeeks,Y22&gt;0),Y$3,"")</f>
        <v/>
      </c>
      <c r="BD22" s="15">
        <f>IF(AND(Z$3&lt;=NumWeeks,Z22&gt;0),Z$3,"")</f>
        <v/>
      </c>
      <c r="BE22" s="15">
        <f>IF(AND(AA$3&lt;=NumWeeks,AA22&gt;0),AA$3,"")</f>
        <v/>
      </c>
      <c r="BF22" s="15">
        <f>IF(AND(AB$3&lt;=NumWeeks,AB22&gt;0),AB$3,"")</f>
        <v/>
      </c>
      <c r="BG22" s="15">
        <f>IF(AND(AC$3&lt;=NumWeeks,AC22&gt;0),AC$3,"")</f>
        <v/>
      </c>
      <c r="BH22" s="15">
        <f>IF(AND(AD$3&lt;=NumWeeks,AD22&gt;0),AD$3,"")</f>
        <v/>
      </c>
      <c r="BI22" s="15">
        <f>IF(AND(AE$3&lt;=NumWeeks,AE22&gt;0),AE$3,"")</f>
        <v/>
      </c>
    </row>
    <row r="23">
      <c r="A23" s="6" t="n"/>
      <c r="B23" s="6" t="n"/>
      <c r="C23" s="6" t="n"/>
      <c r="D23" s="6" t="n"/>
      <c r="E23" s="6" t="n"/>
      <c r="F23" s="16" t="n"/>
      <c r="G23" s="16" t="n"/>
      <c r="H23" s="16" t="n"/>
      <c r="I23" s="16" t="n"/>
      <c r="J23" s="16" t="n"/>
      <c r="K23" s="16" t="n"/>
      <c r="L23" s="16" t="n"/>
      <c r="M23" s="16" t="n"/>
      <c r="N23" s="16" t="n"/>
      <c r="O23" s="16" t="n"/>
      <c r="P23" s="16" t="n"/>
      <c r="Q23" s="16" t="n"/>
      <c r="R23" s="16" t="n"/>
      <c r="S23" s="16" t="n"/>
      <c r="T23" s="16" t="n"/>
      <c r="U23" s="16" t="n"/>
      <c r="V23" s="16" t="n"/>
      <c r="W23" s="16" t="n"/>
      <c r="X23" s="16" t="n"/>
      <c r="Y23" s="16" t="n"/>
      <c r="Z23" s="16" t="n"/>
      <c r="AA23" s="16" t="n"/>
      <c r="AB23" s="16" t="n"/>
      <c r="AC23" s="16" t="n"/>
      <c r="AD23" s="16" t="n"/>
      <c r="AE23" s="16" t="n"/>
      <c r="AF23" s="17">
        <f>IF($A23="","",SUMPRODUCT(($F$3:$AE$3&lt;=NumWeeks)*F23:AE23))</f>
        <v/>
      </c>
      <c r="AG23">
        <f>IF(COUNTIFS(AJ23:BI23,"&gt;0")=0,"",MIN(AJ23:BI23))</f>
        <v/>
      </c>
      <c r="AH23">
        <f>IF(COUNTIFS(AJ23:BI23,"&gt;0")=0,"",MAX(AJ23:BI23))</f>
        <v/>
      </c>
      <c r="AJ23" s="15">
        <f>IF(AND(F$3&lt;=NumWeeks,F23&gt;0),F$3,"")</f>
        <v/>
      </c>
      <c r="AK23" s="15">
        <f>IF(AND(G$3&lt;=NumWeeks,G23&gt;0),G$3,"")</f>
        <v/>
      </c>
      <c r="AL23" s="15">
        <f>IF(AND(H$3&lt;=NumWeeks,H23&gt;0),H$3,"")</f>
        <v/>
      </c>
      <c r="AM23" s="15">
        <f>IF(AND(I$3&lt;=NumWeeks,I23&gt;0),I$3,"")</f>
        <v/>
      </c>
      <c r="AN23" s="15">
        <f>IF(AND(J$3&lt;=NumWeeks,J23&gt;0),J$3,"")</f>
        <v/>
      </c>
      <c r="AO23" s="15">
        <f>IF(AND(K$3&lt;=NumWeeks,K23&gt;0),K$3,"")</f>
        <v/>
      </c>
      <c r="AP23" s="15">
        <f>IF(AND(L$3&lt;=NumWeeks,L23&gt;0),L$3,"")</f>
        <v/>
      </c>
      <c r="AQ23" s="15">
        <f>IF(AND(M$3&lt;=NumWeeks,M23&gt;0),M$3,"")</f>
        <v/>
      </c>
      <c r="AR23" s="15">
        <f>IF(AND(N$3&lt;=NumWeeks,N23&gt;0),N$3,"")</f>
        <v/>
      </c>
      <c r="AS23" s="15">
        <f>IF(AND(O$3&lt;=NumWeeks,O23&gt;0),O$3,"")</f>
        <v/>
      </c>
      <c r="AT23" s="15">
        <f>IF(AND(P$3&lt;=NumWeeks,P23&gt;0),P$3,"")</f>
        <v/>
      </c>
      <c r="AU23" s="15">
        <f>IF(AND(Q$3&lt;=NumWeeks,Q23&gt;0),Q$3,"")</f>
        <v/>
      </c>
      <c r="AV23" s="15">
        <f>IF(AND(R$3&lt;=NumWeeks,R23&gt;0),R$3,"")</f>
        <v/>
      </c>
      <c r="AW23" s="15">
        <f>IF(AND(S$3&lt;=NumWeeks,S23&gt;0),S$3,"")</f>
        <v/>
      </c>
      <c r="AX23" s="15">
        <f>IF(AND(T$3&lt;=NumWeeks,T23&gt;0),T$3,"")</f>
        <v/>
      </c>
      <c r="AY23" s="15">
        <f>IF(AND(U$3&lt;=NumWeeks,U23&gt;0),U$3,"")</f>
        <v/>
      </c>
      <c r="AZ23" s="15">
        <f>IF(AND(V$3&lt;=NumWeeks,V23&gt;0),V$3,"")</f>
        <v/>
      </c>
      <c r="BA23" s="15">
        <f>IF(AND(W$3&lt;=NumWeeks,W23&gt;0),W$3,"")</f>
        <v/>
      </c>
      <c r="BB23" s="15">
        <f>IF(AND(X$3&lt;=NumWeeks,X23&gt;0),X$3,"")</f>
        <v/>
      </c>
      <c r="BC23" s="15">
        <f>IF(AND(Y$3&lt;=NumWeeks,Y23&gt;0),Y$3,"")</f>
        <v/>
      </c>
      <c r="BD23" s="15">
        <f>IF(AND(Z$3&lt;=NumWeeks,Z23&gt;0),Z$3,"")</f>
        <v/>
      </c>
      <c r="BE23" s="15">
        <f>IF(AND(AA$3&lt;=NumWeeks,AA23&gt;0),AA$3,"")</f>
        <v/>
      </c>
      <c r="BF23" s="15">
        <f>IF(AND(AB$3&lt;=NumWeeks,AB23&gt;0),AB$3,"")</f>
        <v/>
      </c>
      <c r="BG23" s="15">
        <f>IF(AND(AC$3&lt;=NumWeeks,AC23&gt;0),AC$3,"")</f>
        <v/>
      </c>
      <c r="BH23" s="15">
        <f>IF(AND(AD$3&lt;=NumWeeks,AD23&gt;0),AD$3,"")</f>
        <v/>
      </c>
      <c r="BI23" s="15">
        <f>IF(AND(AE$3&lt;=NumWeeks,AE23&gt;0),AE$3,"")</f>
        <v/>
      </c>
    </row>
    <row r="24">
      <c r="A24" s="6" t="n"/>
      <c r="B24" s="6" t="n"/>
      <c r="C24" s="6" t="n"/>
      <c r="D24" s="6" t="n"/>
      <c r="E24" s="6" t="n"/>
      <c r="F24" s="16" t="n"/>
      <c r="G24" s="16" t="n"/>
      <c r="H24" s="16" t="n"/>
      <c r="I24" s="16" t="n"/>
      <c r="J24" s="16" t="n"/>
      <c r="K24" s="16" t="n"/>
      <c r="L24" s="16" t="n"/>
      <c r="M24" s="16" t="n"/>
      <c r="N24" s="16" t="n"/>
      <c r="O24" s="16" t="n"/>
      <c r="P24" s="16" t="n"/>
      <c r="Q24" s="16" t="n"/>
      <c r="R24" s="16" t="n"/>
      <c r="S24" s="16" t="n"/>
      <c r="T24" s="16" t="n"/>
      <c r="U24" s="16" t="n"/>
      <c r="V24" s="16" t="n"/>
      <c r="W24" s="16" t="n"/>
      <c r="X24" s="16" t="n"/>
      <c r="Y24" s="16" t="n"/>
      <c r="Z24" s="16" t="n"/>
      <c r="AA24" s="16" t="n"/>
      <c r="AB24" s="16" t="n"/>
      <c r="AC24" s="16" t="n"/>
      <c r="AD24" s="16" t="n"/>
      <c r="AE24" s="16" t="n"/>
      <c r="AF24" s="17">
        <f>IF($A24="","",SUMPRODUCT(($F$3:$AE$3&lt;=NumWeeks)*F24:AE24))</f>
        <v/>
      </c>
      <c r="AG24">
        <f>IF(COUNTIFS(AJ24:BI24,"&gt;0")=0,"",MIN(AJ24:BI24))</f>
        <v/>
      </c>
      <c r="AH24">
        <f>IF(COUNTIFS(AJ24:BI24,"&gt;0")=0,"",MAX(AJ24:BI24))</f>
        <v/>
      </c>
      <c r="AJ24" s="15">
        <f>IF(AND(F$3&lt;=NumWeeks,F24&gt;0),F$3,"")</f>
        <v/>
      </c>
      <c r="AK24" s="15">
        <f>IF(AND(G$3&lt;=NumWeeks,G24&gt;0),G$3,"")</f>
        <v/>
      </c>
      <c r="AL24" s="15">
        <f>IF(AND(H$3&lt;=NumWeeks,H24&gt;0),H$3,"")</f>
        <v/>
      </c>
      <c r="AM24" s="15">
        <f>IF(AND(I$3&lt;=NumWeeks,I24&gt;0),I$3,"")</f>
        <v/>
      </c>
      <c r="AN24" s="15">
        <f>IF(AND(J$3&lt;=NumWeeks,J24&gt;0),J$3,"")</f>
        <v/>
      </c>
      <c r="AO24" s="15">
        <f>IF(AND(K$3&lt;=NumWeeks,K24&gt;0),K$3,"")</f>
        <v/>
      </c>
      <c r="AP24" s="15">
        <f>IF(AND(L$3&lt;=NumWeeks,L24&gt;0),L$3,"")</f>
        <v/>
      </c>
      <c r="AQ24" s="15">
        <f>IF(AND(M$3&lt;=NumWeeks,M24&gt;0),M$3,"")</f>
        <v/>
      </c>
      <c r="AR24" s="15">
        <f>IF(AND(N$3&lt;=NumWeeks,N24&gt;0),N$3,"")</f>
        <v/>
      </c>
      <c r="AS24" s="15">
        <f>IF(AND(O$3&lt;=NumWeeks,O24&gt;0),O$3,"")</f>
        <v/>
      </c>
      <c r="AT24" s="15">
        <f>IF(AND(P$3&lt;=NumWeeks,P24&gt;0),P$3,"")</f>
        <v/>
      </c>
      <c r="AU24" s="15">
        <f>IF(AND(Q$3&lt;=NumWeeks,Q24&gt;0),Q$3,"")</f>
        <v/>
      </c>
      <c r="AV24" s="15">
        <f>IF(AND(R$3&lt;=NumWeeks,R24&gt;0),R$3,"")</f>
        <v/>
      </c>
      <c r="AW24" s="15">
        <f>IF(AND(S$3&lt;=NumWeeks,S24&gt;0),S$3,"")</f>
        <v/>
      </c>
      <c r="AX24" s="15">
        <f>IF(AND(T$3&lt;=NumWeeks,T24&gt;0),T$3,"")</f>
        <v/>
      </c>
      <c r="AY24" s="15">
        <f>IF(AND(U$3&lt;=NumWeeks,U24&gt;0),U$3,"")</f>
        <v/>
      </c>
      <c r="AZ24" s="15">
        <f>IF(AND(V$3&lt;=NumWeeks,V24&gt;0),V$3,"")</f>
        <v/>
      </c>
      <c r="BA24" s="15">
        <f>IF(AND(W$3&lt;=NumWeeks,W24&gt;0),W$3,"")</f>
        <v/>
      </c>
      <c r="BB24" s="15">
        <f>IF(AND(X$3&lt;=NumWeeks,X24&gt;0),X$3,"")</f>
        <v/>
      </c>
      <c r="BC24" s="15">
        <f>IF(AND(Y$3&lt;=NumWeeks,Y24&gt;0),Y$3,"")</f>
        <v/>
      </c>
      <c r="BD24" s="15">
        <f>IF(AND(Z$3&lt;=NumWeeks,Z24&gt;0),Z$3,"")</f>
        <v/>
      </c>
      <c r="BE24" s="15">
        <f>IF(AND(AA$3&lt;=NumWeeks,AA24&gt;0),AA$3,"")</f>
        <v/>
      </c>
      <c r="BF24" s="15">
        <f>IF(AND(AB$3&lt;=NumWeeks,AB24&gt;0),AB$3,"")</f>
        <v/>
      </c>
      <c r="BG24" s="15">
        <f>IF(AND(AC$3&lt;=NumWeeks,AC24&gt;0),AC$3,"")</f>
        <v/>
      </c>
      <c r="BH24" s="15">
        <f>IF(AND(AD$3&lt;=NumWeeks,AD24&gt;0),AD$3,"")</f>
        <v/>
      </c>
      <c r="BI24" s="15">
        <f>IF(AND(AE$3&lt;=NumWeeks,AE24&gt;0),AE$3,"")</f>
        <v/>
      </c>
    </row>
    <row r="25">
      <c r="A25" s="6" t="n"/>
      <c r="B25" s="6" t="n"/>
      <c r="C25" s="6" t="n"/>
      <c r="D25" s="6" t="n"/>
      <c r="E25" s="6" t="n"/>
      <c r="F25" s="16" t="n"/>
      <c r="G25" s="16" t="n"/>
      <c r="H25" s="16" t="n"/>
      <c r="I25" s="16" t="n"/>
      <c r="J25" s="16" t="n"/>
      <c r="K25" s="16" t="n"/>
      <c r="L25" s="16" t="n"/>
      <c r="M25" s="16" t="n"/>
      <c r="N25" s="16" t="n"/>
      <c r="O25" s="16" t="n"/>
      <c r="P25" s="16" t="n"/>
      <c r="Q25" s="16" t="n"/>
      <c r="R25" s="16" t="n"/>
      <c r="S25" s="16" t="n"/>
      <c r="T25" s="16" t="n"/>
      <c r="U25" s="16" t="n"/>
      <c r="V25" s="16" t="n"/>
      <c r="W25" s="16" t="n"/>
      <c r="X25" s="16" t="n"/>
      <c r="Y25" s="16" t="n"/>
      <c r="Z25" s="16" t="n"/>
      <c r="AA25" s="16" t="n"/>
      <c r="AB25" s="16" t="n"/>
      <c r="AC25" s="16" t="n"/>
      <c r="AD25" s="16" t="n"/>
      <c r="AE25" s="16" t="n"/>
      <c r="AF25" s="17">
        <f>IF($A25="","",SUMPRODUCT(($F$3:$AE$3&lt;=NumWeeks)*F25:AE25))</f>
        <v/>
      </c>
      <c r="AG25">
        <f>IF(COUNTIFS(AJ25:BI25,"&gt;0")=0,"",MIN(AJ25:BI25))</f>
        <v/>
      </c>
      <c r="AH25">
        <f>IF(COUNTIFS(AJ25:BI25,"&gt;0")=0,"",MAX(AJ25:BI25))</f>
        <v/>
      </c>
      <c r="AJ25" s="15">
        <f>IF(AND(F$3&lt;=NumWeeks,F25&gt;0),F$3,"")</f>
        <v/>
      </c>
      <c r="AK25" s="15">
        <f>IF(AND(G$3&lt;=NumWeeks,G25&gt;0),G$3,"")</f>
        <v/>
      </c>
      <c r="AL25" s="15">
        <f>IF(AND(H$3&lt;=NumWeeks,H25&gt;0),H$3,"")</f>
        <v/>
      </c>
      <c r="AM25" s="15">
        <f>IF(AND(I$3&lt;=NumWeeks,I25&gt;0),I$3,"")</f>
        <v/>
      </c>
      <c r="AN25" s="15">
        <f>IF(AND(J$3&lt;=NumWeeks,J25&gt;0),J$3,"")</f>
        <v/>
      </c>
      <c r="AO25" s="15">
        <f>IF(AND(K$3&lt;=NumWeeks,K25&gt;0),K$3,"")</f>
        <v/>
      </c>
      <c r="AP25" s="15">
        <f>IF(AND(L$3&lt;=NumWeeks,L25&gt;0),L$3,"")</f>
        <v/>
      </c>
      <c r="AQ25" s="15">
        <f>IF(AND(M$3&lt;=NumWeeks,M25&gt;0),M$3,"")</f>
        <v/>
      </c>
      <c r="AR25" s="15">
        <f>IF(AND(N$3&lt;=NumWeeks,N25&gt;0),N$3,"")</f>
        <v/>
      </c>
      <c r="AS25" s="15">
        <f>IF(AND(O$3&lt;=NumWeeks,O25&gt;0),O$3,"")</f>
        <v/>
      </c>
      <c r="AT25" s="15">
        <f>IF(AND(P$3&lt;=NumWeeks,P25&gt;0),P$3,"")</f>
        <v/>
      </c>
      <c r="AU25" s="15">
        <f>IF(AND(Q$3&lt;=NumWeeks,Q25&gt;0),Q$3,"")</f>
        <v/>
      </c>
      <c r="AV25" s="15">
        <f>IF(AND(R$3&lt;=NumWeeks,R25&gt;0),R$3,"")</f>
        <v/>
      </c>
      <c r="AW25" s="15">
        <f>IF(AND(S$3&lt;=NumWeeks,S25&gt;0),S$3,"")</f>
        <v/>
      </c>
      <c r="AX25" s="15">
        <f>IF(AND(T$3&lt;=NumWeeks,T25&gt;0),T$3,"")</f>
        <v/>
      </c>
      <c r="AY25" s="15">
        <f>IF(AND(U$3&lt;=NumWeeks,U25&gt;0),U$3,"")</f>
        <v/>
      </c>
      <c r="AZ25" s="15">
        <f>IF(AND(V$3&lt;=NumWeeks,V25&gt;0),V$3,"")</f>
        <v/>
      </c>
      <c r="BA25" s="15">
        <f>IF(AND(W$3&lt;=NumWeeks,W25&gt;0),W$3,"")</f>
        <v/>
      </c>
      <c r="BB25" s="15">
        <f>IF(AND(X$3&lt;=NumWeeks,X25&gt;0),X$3,"")</f>
        <v/>
      </c>
      <c r="BC25" s="15">
        <f>IF(AND(Y$3&lt;=NumWeeks,Y25&gt;0),Y$3,"")</f>
        <v/>
      </c>
      <c r="BD25" s="15">
        <f>IF(AND(Z$3&lt;=NumWeeks,Z25&gt;0),Z$3,"")</f>
        <v/>
      </c>
      <c r="BE25" s="15">
        <f>IF(AND(AA$3&lt;=NumWeeks,AA25&gt;0),AA$3,"")</f>
        <v/>
      </c>
      <c r="BF25" s="15">
        <f>IF(AND(AB$3&lt;=NumWeeks,AB25&gt;0),AB$3,"")</f>
        <v/>
      </c>
      <c r="BG25" s="15">
        <f>IF(AND(AC$3&lt;=NumWeeks,AC25&gt;0),AC$3,"")</f>
        <v/>
      </c>
      <c r="BH25" s="15">
        <f>IF(AND(AD$3&lt;=NumWeeks,AD25&gt;0),AD$3,"")</f>
        <v/>
      </c>
      <c r="BI25" s="15">
        <f>IF(AND(AE$3&lt;=NumWeeks,AE25&gt;0),AE$3,"")</f>
        <v/>
      </c>
    </row>
    <row r="26">
      <c r="A26" s="6" t="n"/>
      <c r="B26" s="6" t="n"/>
      <c r="C26" s="6" t="n"/>
      <c r="D26" s="6" t="n"/>
      <c r="E26" s="6" t="n"/>
      <c r="F26" s="16" t="n"/>
      <c r="G26" s="16" t="n"/>
      <c r="H26" s="16" t="n"/>
      <c r="I26" s="16" t="n"/>
      <c r="J26" s="16" t="n"/>
      <c r="K26" s="16" t="n"/>
      <c r="L26" s="16" t="n"/>
      <c r="M26" s="16" t="n"/>
      <c r="N26" s="16" t="n"/>
      <c r="O26" s="16" t="n"/>
      <c r="P26" s="16" t="n"/>
      <c r="Q26" s="16" t="n"/>
      <c r="R26" s="16" t="n"/>
      <c r="S26" s="16" t="n"/>
      <c r="T26" s="16" t="n"/>
      <c r="U26" s="16" t="n"/>
      <c r="V26" s="16" t="n"/>
      <c r="W26" s="16" t="n"/>
      <c r="X26" s="16" t="n"/>
      <c r="Y26" s="16" t="n"/>
      <c r="Z26" s="16" t="n"/>
      <c r="AA26" s="16" t="n"/>
      <c r="AB26" s="16" t="n"/>
      <c r="AC26" s="16" t="n"/>
      <c r="AD26" s="16" t="n"/>
      <c r="AE26" s="16" t="n"/>
      <c r="AF26" s="17">
        <f>IF($A26="","",SUMPRODUCT(($F$3:$AE$3&lt;=NumWeeks)*F26:AE26))</f>
        <v/>
      </c>
      <c r="AG26">
        <f>IF(COUNTIFS(AJ26:BI26,"&gt;0")=0,"",MIN(AJ26:BI26))</f>
        <v/>
      </c>
      <c r="AH26">
        <f>IF(COUNTIFS(AJ26:BI26,"&gt;0")=0,"",MAX(AJ26:BI26))</f>
        <v/>
      </c>
      <c r="AJ26" s="15">
        <f>IF(AND(F$3&lt;=NumWeeks,F26&gt;0),F$3,"")</f>
        <v/>
      </c>
      <c r="AK26" s="15">
        <f>IF(AND(G$3&lt;=NumWeeks,G26&gt;0),G$3,"")</f>
        <v/>
      </c>
      <c r="AL26" s="15">
        <f>IF(AND(H$3&lt;=NumWeeks,H26&gt;0),H$3,"")</f>
        <v/>
      </c>
      <c r="AM26" s="15">
        <f>IF(AND(I$3&lt;=NumWeeks,I26&gt;0),I$3,"")</f>
        <v/>
      </c>
      <c r="AN26" s="15">
        <f>IF(AND(J$3&lt;=NumWeeks,J26&gt;0),J$3,"")</f>
        <v/>
      </c>
      <c r="AO26" s="15">
        <f>IF(AND(K$3&lt;=NumWeeks,K26&gt;0),K$3,"")</f>
        <v/>
      </c>
      <c r="AP26" s="15">
        <f>IF(AND(L$3&lt;=NumWeeks,L26&gt;0),L$3,"")</f>
        <v/>
      </c>
      <c r="AQ26" s="15">
        <f>IF(AND(M$3&lt;=NumWeeks,M26&gt;0),M$3,"")</f>
        <v/>
      </c>
      <c r="AR26" s="15">
        <f>IF(AND(N$3&lt;=NumWeeks,N26&gt;0),N$3,"")</f>
        <v/>
      </c>
      <c r="AS26" s="15">
        <f>IF(AND(O$3&lt;=NumWeeks,O26&gt;0),O$3,"")</f>
        <v/>
      </c>
      <c r="AT26" s="15">
        <f>IF(AND(P$3&lt;=NumWeeks,P26&gt;0),P$3,"")</f>
        <v/>
      </c>
      <c r="AU26" s="15">
        <f>IF(AND(Q$3&lt;=NumWeeks,Q26&gt;0),Q$3,"")</f>
        <v/>
      </c>
      <c r="AV26" s="15">
        <f>IF(AND(R$3&lt;=NumWeeks,R26&gt;0),R$3,"")</f>
        <v/>
      </c>
      <c r="AW26" s="15">
        <f>IF(AND(S$3&lt;=NumWeeks,S26&gt;0),S$3,"")</f>
        <v/>
      </c>
      <c r="AX26" s="15">
        <f>IF(AND(T$3&lt;=NumWeeks,T26&gt;0),T$3,"")</f>
        <v/>
      </c>
      <c r="AY26" s="15">
        <f>IF(AND(U$3&lt;=NumWeeks,U26&gt;0),U$3,"")</f>
        <v/>
      </c>
      <c r="AZ26" s="15">
        <f>IF(AND(V$3&lt;=NumWeeks,V26&gt;0),V$3,"")</f>
        <v/>
      </c>
      <c r="BA26" s="15">
        <f>IF(AND(W$3&lt;=NumWeeks,W26&gt;0),W$3,"")</f>
        <v/>
      </c>
      <c r="BB26" s="15">
        <f>IF(AND(X$3&lt;=NumWeeks,X26&gt;0),X$3,"")</f>
        <v/>
      </c>
      <c r="BC26" s="15">
        <f>IF(AND(Y$3&lt;=NumWeeks,Y26&gt;0),Y$3,"")</f>
        <v/>
      </c>
      <c r="BD26" s="15">
        <f>IF(AND(Z$3&lt;=NumWeeks,Z26&gt;0),Z$3,"")</f>
        <v/>
      </c>
      <c r="BE26" s="15">
        <f>IF(AND(AA$3&lt;=NumWeeks,AA26&gt;0),AA$3,"")</f>
        <v/>
      </c>
      <c r="BF26" s="15">
        <f>IF(AND(AB$3&lt;=NumWeeks,AB26&gt;0),AB$3,"")</f>
        <v/>
      </c>
      <c r="BG26" s="15">
        <f>IF(AND(AC$3&lt;=NumWeeks,AC26&gt;0),AC$3,"")</f>
        <v/>
      </c>
      <c r="BH26" s="15">
        <f>IF(AND(AD$3&lt;=NumWeeks,AD26&gt;0),AD$3,"")</f>
        <v/>
      </c>
      <c r="BI26" s="15">
        <f>IF(AND(AE$3&lt;=NumWeeks,AE26&gt;0),AE$3,"")</f>
        <v/>
      </c>
    </row>
    <row r="27">
      <c r="A27" s="6" t="n"/>
      <c r="B27" s="6" t="n"/>
      <c r="C27" s="6" t="n"/>
      <c r="D27" s="6" t="n"/>
      <c r="E27" s="6" t="n"/>
      <c r="F27" s="16" t="n"/>
      <c r="G27" s="16" t="n"/>
      <c r="H27" s="16" t="n"/>
      <c r="I27" s="16" t="n"/>
      <c r="J27" s="16" t="n"/>
      <c r="K27" s="16" t="n"/>
      <c r="L27" s="16" t="n"/>
      <c r="M27" s="16" t="n"/>
      <c r="N27" s="16" t="n"/>
      <c r="O27" s="16" t="n"/>
      <c r="P27" s="16" t="n"/>
      <c r="Q27" s="16" t="n"/>
      <c r="R27" s="16" t="n"/>
      <c r="S27" s="16" t="n"/>
      <c r="T27" s="16" t="n"/>
      <c r="U27" s="16" t="n"/>
      <c r="V27" s="16" t="n"/>
      <c r="W27" s="16" t="n"/>
      <c r="X27" s="16" t="n"/>
      <c r="Y27" s="16" t="n"/>
      <c r="Z27" s="16" t="n"/>
      <c r="AA27" s="16" t="n"/>
      <c r="AB27" s="16" t="n"/>
      <c r="AC27" s="16" t="n"/>
      <c r="AD27" s="16" t="n"/>
      <c r="AE27" s="16" t="n"/>
      <c r="AF27" s="17">
        <f>IF($A27="","",SUMPRODUCT(($F$3:$AE$3&lt;=NumWeeks)*F27:AE27))</f>
        <v/>
      </c>
      <c r="AG27">
        <f>IF(COUNTIFS(AJ27:BI27,"&gt;0")=0,"",MIN(AJ27:BI27))</f>
        <v/>
      </c>
      <c r="AH27">
        <f>IF(COUNTIFS(AJ27:BI27,"&gt;0")=0,"",MAX(AJ27:BI27))</f>
        <v/>
      </c>
      <c r="AJ27" s="15">
        <f>IF(AND(F$3&lt;=NumWeeks,F27&gt;0),F$3,"")</f>
        <v/>
      </c>
      <c r="AK27" s="15">
        <f>IF(AND(G$3&lt;=NumWeeks,G27&gt;0),G$3,"")</f>
        <v/>
      </c>
      <c r="AL27" s="15">
        <f>IF(AND(H$3&lt;=NumWeeks,H27&gt;0),H$3,"")</f>
        <v/>
      </c>
      <c r="AM27" s="15">
        <f>IF(AND(I$3&lt;=NumWeeks,I27&gt;0),I$3,"")</f>
        <v/>
      </c>
      <c r="AN27" s="15">
        <f>IF(AND(J$3&lt;=NumWeeks,J27&gt;0),J$3,"")</f>
        <v/>
      </c>
      <c r="AO27" s="15">
        <f>IF(AND(K$3&lt;=NumWeeks,K27&gt;0),K$3,"")</f>
        <v/>
      </c>
      <c r="AP27" s="15">
        <f>IF(AND(L$3&lt;=NumWeeks,L27&gt;0),L$3,"")</f>
        <v/>
      </c>
      <c r="AQ27" s="15">
        <f>IF(AND(M$3&lt;=NumWeeks,M27&gt;0),M$3,"")</f>
        <v/>
      </c>
      <c r="AR27" s="15">
        <f>IF(AND(N$3&lt;=NumWeeks,N27&gt;0),N$3,"")</f>
        <v/>
      </c>
      <c r="AS27" s="15">
        <f>IF(AND(O$3&lt;=NumWeeks,O27&gt;0),O$3,"")</f>
        <v/>
      </c>
      <c r="AT27" s="15">
        <f>IF(AND(P$3&lt;=NumWeeks,P27&gt;0),P$3,"")</f>
        <v/>
      </c>
      <c r="AU27" s="15">
        <f>IF(AND(Q$3&lt;=NumWeeks,Q27&gt;0),Q$3,"")</f>
        <v/>
      </c>
      <c r="AV27" s="15">
        <f>IF(AND(R$3&lt;=NumWeeks,R27&gt;0),R$3,"")</f>
        <v/>
      </c>
      <c r="AW27" s="15">
        <f>IF(AND(S$3&lt;=NumWeeks,S27&gt;0),S$3,"")</f>
        <v/>
      </c>
      <c r="AX27" s="15">
        <f>IF(AND(T$3&lt;=NumWeeks,T27&gt;0),T$3,"")</f>
        <v/>
      </c>
      <c r="AY27" s="15">
        <f>IF(AND(U$3&lt;=NumWeeks,U27&gt;0),U$3,"")</f>
        <v/>
      </c>
      <c r="AZ27" s="15">
        <f>IF(AND(V$3&lt;=NumWeeks,V27&gt;0),V$3,"")</f>
        <v/>
      </c>
      <c r="BA27" s="15">
        <f>IF(AND(W$3&lt;=NumWeeks,W27&gt;0),W$3,"")</f>
        <v/>
      </c>
      <c r="BB27" s="15">
        <f>IF(AND(X$3&lt;=NumWeeks,X27&gt;0),X$3,"")</f>
        <v/>
      </c>
      <c r="BC27" s="15">
        <f>IF(AND(Y$3&lt;=NumWeeks,Y27&gt;0),Y$3,"")</f>
        <v/>
      </c>
      <c r="BD27" s="15">
        <f>IF(AND(Z$3&lt;=NumWeeks,Z27&gt;0),Z$3,"")</f>
        <v/>
      </c>
      <c r="BE27" s="15">
        <f>IF(AND(AA$3&lt;=NumWeeks,AA27&gt;0),AA$3,"")</f>
        <v/>
      </c>
      <c r="BF27" s="15">
        <f>IF(AND(AB$3&lt;=NumWeeks,AB27&gt;0),AB$3,"")</f>
        <v/>
      </c>
      <c r="BG27" s="15">
        <f>IF(AND(AC$3&lt;=NumWeeks,AC27&gt;0),AC$3,"")</f>
        <v/>
      </c>
      <c r="BH27" s="15">
        <f>IF(AND(AD$3&lt;=NumWeeks,AD27&gt;0),AD$3,"")</f>
        <v/>
      </c>
      <c r="BI27" s="15">
        <f>IF(AND(AE$3&lt;=NumWeeks,AE27&gt;0),AE$3,"")</f>
        <v/>
      </c>
    </row>
    <row r="28">
      <c r="A28" s="6" t="n"/>
      <c r="B28" s="6" t="n"/>
      <c r="C28" s="6" t="n"/>
      <c r="D28" s="6" t="n"/>
      <c r="E28" s="6" t="n"/>
      <c r="F28" s="16" t="n"/>
      <c r="G28" s="16" t="n"/>
      <c r="H28" s="16" t="n"/>
      <c r="I28" s="16" t="n"/>
      <c r="J28" s="16" t="n"/>
      <c r="K28" s="16" t="n"/>
      <c r="L28" s="16" t="n"/>
      <c r="M28" s="16" t="n"/>
      <c r="N28" s="16" t="n"/>
      <c r="O28" s="16" t="n"/>
      <c r="P28" s="16" t="n"/>
      <c r="Q28" s="16" t="n"/>
      <c r="R28" s="16" t="n"/>
      <c r="S28" s="16" t="n"/>
      <c r="T28" s="16" t="n"/>
      <c r="U28" s="16" t="n"/>
      <c r="V28" s="16" t="n"/>
      <c r="W28" s="16" t="n"/>
      <c r="X28" s="16" t="n"/>
      <c r="Y28" s="16" t="n"/>
      <c r="Z28" s="16" t="n"/>
      <c r="AA28" s="16" t="n"/>
      <c r="AB28" s="16" t="n"/>
      <c r="AC28" s="16" t="n"/>
      <c r="AD28" s="16" t="n"/>
      <c r="AE28" s="16" t="n"/>
      <c r="AF28" s="17">
        <f>IF($A28="","",SUMPRODUCT(($F$3:$AE$3&lt;=NumWeeks)*F28:AE28))</f>
        <v/>
      </c>
      <c r="AG28">
        <f>IF(COUNTIFS(AJ28:BI28,"&gt;0")=0,"",MIN(AJ28:BI28))</f>
        <v/>
      </c>
      <c r="AH28">
        <f>IF(COUNTIFS(AJ28:BI28,"&gt;0")=0,"",MAX(AJ28:BI28))</f>
        <v/>
      </c>
      <c r="AJ28" s="15">
        <f>IF(AND(F$3&lt;=NumWeeks,F28&gt;0),F$3,"")</f>
        <v/>
      </c>
      <c r="AK28" s="15">
        <f>IF(AND(G$3&lt;=NumWeeks,G28&gt;0),G$3,"")</f>
        <v/>
      </c>
      <c r="AL28" s="15">
        <f>IF(AND(H$3&lt;=NumWeeks,H28&gt;0),H$3,"")</f>
        <v/>
      </c>
      <c r="AM28" s="15">
        <f>IF(AND(I$3&lt;=NumWeeks,I28&gt;0),I$3,"")</f>
        <v/>
      </c>
      <c r="AN28" s="15">
        <f>IF(AND(J$3&lt;=NumWeeks,J28&gt;0),J$3,"")</f>
        <v/>
      </c>
      <c r="AO28" s="15">
        <f>IF(AND(K$3&lt;=NumWeeks,K28&gt;0),K$3,"")</f>
        <v/>
      </c>
      <c r="AP28" s="15">
        <f>IF(AND(L$3&lt;=NumWeeks,L28&gt;0),L$3,"")</f>
        <v/>
      </c>
      <c r="AQ28" s="15">
        <f>IF(AND(M$3&lt;=NumWeeks,M28&gt;0),M$3,"")</f>
        <v/>
      </c>
      <c r="AR28" s="15">
        <f>IF(AND(N$3&lt;=NumWeeks,N28&gt;0),N$3,"")</f>
        <v/>
      </c>
      <c r="AS28" s="15">
        <f>IF(AND(O$3&lt;=NumWeeks,O28&gt;0),O$3,"")</f>
        <v/>
      </c>
      <c r="AT28" s="15">
        <f>IF(AND(P$3&lt;=NumWeeks,P28&gt;0),P$3,"")</f>
        <v/>
      </c>
      <c r="AU28" s="15">
        <f>IF(AND(Q$3&lt;=NumWeeks,Q28&gt;0),Q$3,"")</f>
        <v/>
      </c>
      <c r="AV28" s="15">
        <f>IF(AND(R$3&lt;=NumWeeks,R28&gt;0),R$3,"")</f>
        <v/>
      </c>
      <c r="AW28" s="15">
        <f>IF(AND(S$3&lt;=NumWeeks,S28&gt;0),S$3,"")</f>
        <v/>
      </c>
      <c r="AX28" s="15">
        <f>IF(AND(T$3&lt;=NumWeeks,T28&gt;0),T$3,"")</f>
        <v/>
      </c>
      <c r="AY28" s="15">
        <f>IF(AND(U$3&lt;=NumWeeks,U28&gt;0),U$3,"")</f>
        <v/>
      </c>
      <c r="AZ28" s="15">
        <f>IF(AND(V$3&lt;=NumWeeks,V28&gt;0),V$3,"")</f>
        <v/>
      </c>
      <c r="BA28" s="15">
        <f>IF(AND(W$3&lt;=NumWeeks,W28&gt;0),W$3,"")</f>
        <v/>
      </c>
      <c r="BB28" s="15">
        <f>IF(AND(X$3&lt;=NumWeeks,X28&gt;0),X$3,"")</f>
        <v/>
      </c>
      <c r="BC28" s="15">
        <f>IF(AND(Y$3&lt;=NumWeeks,Y28&gt;0),Y$3,"")</f>
        <v/>
      </c>
      <c r="BD28" s="15">
        <f>IF(AND(Z$3&lt;=NumWeeks,Z28&gt;0),Z$3,"")</f>
        <v/>
      </c>
      <c r="BE28" s="15">
        <f>IF(AND(AA$3&lt;=NumWeeks,AA28&gt;0),AA$3,"")</f>
        <v/>
      </c>
      <c r="BF28" s="15">
        <f>IF(AND(AB$3&lt;=NumWeeks,AB28&gt;0),AB$3,"")</f>
        <v/>
      </c>
      <c r="BG28" s="15">
        <f>IF(AND(AC$3&lt;=NumWeeks,AC28&gt;0),AC$3,"")</f>
        <v/>
      </c>
      <c r="BH28" s="15">
        <f>IF(AND(AD$3&lt;=NumWeeks,AD28&gt;0),AD$3,"")</f>
        <v/>
      </c>
      <c r="BI28" s="15">
        <f>IF(AND(AE$3&lt;=NumWeeks,AE28&gt;0),AE$3,"")</f>
        <v/>
      </c>
    </row>
    <row r="29">
      <c r="A29" s="6" t="n"/>
      <c r="B29" s="6" t="n"/>
      <c r="C29" s="6" t="n"/>
      <c r="D29" s="6" t="n"/>
      <c r="E29" s="6" t="n"/>
      <c r="F29" s="16" t="n"/>
      <c r="G29" s="16" t="n"/>
      <c r="H29" s="16" t="n"/>
      <c r="I29" s="16" t="n"/>
      <c r="J29" s="16" t="n"/>
      <c r="K29" s="16" t="n"/>
      <c r="L29" s="16" t="n"/>
      <c r="M29" s="16" t="n"/>
      <c r="N29" s="16" t="n"/>
      <c r="O29" s="16" t="n"/>
      <c r="P29" s="16" t="n"/>
      <c r="Q29" s="16" t="n"/>
      <c r="R29" s="16" t="n"/>
      <c r="S29" s="16" t="n"/>
      <c r="T29" s="16" t="n"/>
      <c r="U29" s="16" t="n"/>
      <c r="V29" s="16" t="n"/>
      <c r="W29" s="16" t="n"/>
      <c r="X29" s="16" t="n"/>
      <c r="Y29" s="16" t="n"/>
      <c r="Z29" s="16" t="n"/>
      <c r="AA29" s="16" t="n"/>
      <c r="AB29" s="16" t="n"/>
      <c r="AC29" s="16" t="n"/>
      <c r="AD29" s="16" t="n"/>
      <c r="AE29" s="16" t="n"/>
      <c r="AF29" s="17">
        <f>IF($A29="","",SUMPRODUCT(($F$3:$AE$3&lt;=NumWeeks)*F29:AE29))</f>
        <v/>
      </c>
      <c r="AG29">
        <f>IF(COUNTIFS(AJ29:BI29,"&gt;0")=0,"",MIN(AJ29:BI29))</f>
        <v/>
      </c>
      <c r="AH29">
        <f>IF(COUNTIFS(AJ29:BI29,"&gt;0")=0,"",MAX(AJ29:BI29))</f>
        <v/>
      </c>
      <c r="AJ29" s="15">
        <f>IF(AND(F$3&lt;=NumWeeks,F29&gt;0),F$3,"")</f>
        <v/>
      </c>
      <c r="AK29" s="15">
        <f>IF(AND(G$3&lt;=NumWeeks,G29&gt;0),G$3,"")</f>
        <v/>
      </c>
      <c r="AL29" s="15">
        <f>IF(AND(H$3&lt;=NumWeeks,H29&gt;0),H$3,"")</f>
        <v/>
      </c>
      <c r="AM29" s="15">
        <f>IF(AND(I$3&lt;=NumWeeks,I29&gt;0),I$3,"")</f>
        <v/>
      </c>
      <c r="AN29" s="15">
        <f>IF(AND(J$3&lt;=NumWeeks,J29&gt;0),J$3,"")</f>
        <v/>
      </c>
      <c r="AO29" s="15">
        <f>IF(AND(K$3&lt;=NumWeeks,K29&gt;0),K$3,"")</f>
        <v/>
      </c>
      <c r="AP29" s="15">
        <f>IF(AND(L$3&lt;=NumWeeks,L29&gt;0),L$3,"")</f>
        <v/>
      </c>
      <c r="AQ29" s="15">
        <f>IF(AND(M$3&lt;=NumWeeks,M29&gt;0),M$3,"")</f>
        <v/>
      </c>
      <c r="AR29" s="15">
        <f>IF(AND(N$3&lt;=NumWeeks,N29&gt;0),N$3,"")</f>
        <v/>
      </c>
      <c r="AS29" s="15">
        <f>IF(AND(O$3&lt;=NumWeeks,O29&gt;0),O$3,"")</f>
        <v/>
      </c>
      <c r="AT29" s="15">
        <f>IF(AND(P$3&lt;=NumWeeks,P29&gt;0),P$3,"")</f>
        <v/>
      </c>
      <c r="AU29" s="15">
        <f>IF(AND(Q$3&lt;=NumWeeks,Q29&gt;0),Q$3,"")</f>
        <v/>
      </c>
      <c r="AV29" s="15">
        <f>IF(AND(R$3&lt;=NumWeeks,R29&gt;0),R$3,"")</f>
        <v/>
      </c>
      <c r="AW29" s="15">
        <f>IF(AND(S$3&lt;=NumWeeks,S29&gt;0),S$3,"")</f>
        <v/>
      </c>
      <c r="AX29" s="15">
        <f>IF(AND(T$3&lt;=NumWeeks,T29&gt;0),T$3,"")</f>
        <v/>
      </c>
      <c r="AY29" s="15">
        <f>IF(AND(U$3&lt;=NumWeeks,U29&gt;0),U$3,"")</f>
        <v/>
      </c>
      <c r="AZ29" s="15">
        <f>IF(AND(V$3&lt;=NumWeeks,V29&gt;0),V$3,"")</f>
        <v/>
      </c>
      <c r="BA29" s="15">
        <f>IF(AND(W$3&lt;=NumWeeks,W29&gt;0),W$3,"")</f>
        <v/>
      </c>
      <c r="BB29" s="15">
        <f>IF(AND(X$3&lt;=NumWeeks,X29&gt;0),X$3,"")</f>
        <v/>
      </c>
      <c r="BC29" s="15">
        <f>IF(AND(Y$3&lt;=NumWeeks,Y29&gt;0),Y$3,"")</f>
        <v/>
      </c>
      <c r="BD29" s="15">
        <f>IF(AND(Z$3&lt;=NumWeeks,Z29&gt;0),Z$3,"")</f>
        <v/>
      </c>
      <c r="BE29" s="15">
        <f>IF(AND(AA$3&lt;=NumWeeks,AA29&gt;0),AA$3,"")</f>
        <v/>
      </c>
      <c r="BF29" s="15">
        <f>IF(AND(AB$3&lt;=NumWeeks,AB29&gt;0),AB$3,"")</f>
        <v/>
      </c>
      <c r="BG29" s="15">
        <f>IF(AND(AC$3&lt;=NumWeeks,AC29&gt;0),AC$3,"")</f>
        <v/>
      </c>
      <c r="BH29" s="15">
        <f>IF(AND(AD$3&lt;=NumWeeks,AD29&gt;0),AD$3,"")</f>
        <v/>
      </c>
      <c r="BI29" s="15">
        <f>IF(AND(AE$3&lt;=NumWeeks,AE29&gt;0),AE$3,"")</f>
        <v/>
      </c>
    </row>
    <row r="30">
      <c r="A30" s="6" t="n"/>
      <c r="B30" s="6" t="n"/>
      <c r="C30" s="6" t="n"/>
      <c r="D30" s="6" t="n"/>
      <c r="E30" s="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6" t="n"/>
      <c r="V30" s="16" t="n"/>
      <c r="W30" s="16" t="n"/>
      <c r="X30" s="16" t="n"/>
      <c r="Y30" s="16" t="n"/>
      <c r="Z30" s="16" t="n"/>
      <c r="AA30" s="16" t="n"/>
      <c r="AB30" s="16" t="n"/>
      <c r="AC30" s="16" t="n"/>
      <c r="AD30" s="16" t="n"/>
      <c r="AE30" s="16" t="n"/>
      <c r="AF30" s="17">
        <f>IF($A30="","",SUMPRODUCT(($F$3:$AE$3&lt;=NumWeeks)*F30:AE30))</f>
        <v/>
      </c>
      <c r="AG30">
        <f>IF(COUNTIFS(AJ30:BI30,"&gt;0")=0,"",MIN(AJ30:BI30))</f>
        <v/>
      </c>
      <c r="AH30">
        <f>IF(COUNTIFS(AJ30:BI30,"&gt;0")=0,"",MAX(AJ30:BI30))</f>
        <v/>
      </c>
      <c r="AJ30" s="15">
        <f>IF(AND(F$3&lt;=NumWeeks,F30&gt;0),F$3,"")</f>
        <v/>
      </c>
      <c r="AK30" s="15">
        <f>IF(AND(G$3&lt;=NumWeeks,G30&gt;0),G$3,"")</f>
        <v/>
      </c>
      <c r="AL30" s="15">
        <f>IF(AND(H$3&lt;=NumWeeks,H30&gt;0),H$3,"")</f>
        <v/>
      </c>
      <c r="AM30" s="15">
        <f>IF(AND(I$3&lt;=NumWeeks,I30&gt;0),I$3,"")</f>
        <v/>
      </c>
      <c r="AN30" s="15">
        <f>IF(AND(J$3&lt;=NumWeeks,J30&gt;0),J$3,"")</f>
        <v/>
      </c>
      <c r="AO30" s="15">
        <f>IF(AND(K$3&lt;=NumWeeks,K30&gt;0),K$3,"")</f>
        <v/>
      </c>
      <c r="AP30" s="15">
        <f>IF(AND(L$3&lt;=NumWeeks,L30&gt;0),L$3,"")</f>
        <v/>
      </c>
      <c r="AQ30" s="15">
        <f>IF(AND(M$3&lt;=NumWeeks,M30&gt;0),M$3,"")</f>
        <v/>
      </c>
      <c r="AR30" s="15">
        <f>IF(AND(N$3&lt;=NumWeeks,N30&gt;0),N$3,"")</f>
        <v/>
      </c>
      <c r="AS30" s="15">
        <f>IF(AND(O$3&lt;=NumWeeks,O30&gt;0),O$3,"")</f>
        <v/>
      </c>
      <c r="AT30" s="15">
        <f>IF(AND(P$3&lt;=NumWeeks,P30&gt;0),P$3,"")</f>
        <v/>
      </c>
      <c r="AU30" s="15">
        <f>IF(AND(Q$3&lt;=NumWeeks,Q30&gt;0),Q$3,"")</f>
        <v/>
      </c>
      <c r="AV30" s="15">
        <f>IF(AND(R$3&lt;=NumWeeks,R30&gt;0),R$3,"")</f>
        <v/>
      </c>
      <c r="AW30" s="15">
        <f>IF(AND(S$3&lt;=NumWeeks,S30&gt;0),S$3,"")</f>
        <v/>
      </c>
      <c r="AX30" s="15">
        <f>IF(AND(T$3&lt;=NumWeeks,T30&gt;0),T$3,"")</f>
        <v/>
      </c>
      <c r="AY30" s="15">
        <f>IF(AND(U$3&lt;=NumWeeks,U30&gt;0),U$3,"")</f>
        <v/>
      </c>
      <c r="AZ30" s="15">
        <f>IF(AND(V$3&lt;=NumWeeks,V30&gt;0),V$3,"")</f>
        <v/>
      </c>
      <c r="BA30" s="15">
        <f>IF(AND(W$3&lt;=NumWeeks,W30&gt;0),W$3,"")</f>
        <v/>
      </c>
      <c r="BB30" s="15">
        <f>IF(AND(X$3&lt;=NumWeeks,X30&gt;0),X$3,"")</f>
        <v/>
      </c>
      <c r="BC30" s="15">
        <f>IF(AND(Y$3&lt;=NumWeeks,Y30&gt;0),Y$3,"")</f>
        <v/>
      </c>
      <c r="BD30" s="15">
        <f>IF(AND(Z$3&lt;=NumWeeks,Z30&gt;0),Z$3,"")</f>
        <v/>
      </c>
      <c r="BE30" s="15">
        <f>IF(AND(AA$3&lt;=NumWeeks,AA30&gt;0),AA$3,"")</f>
        <v/>
      </c>
      <c r="BF30" s="15">
        <f>IF(AND(AB$3&lt;=NumWeeks,AB30&gt;0),AB$3,"")</f>
        <v/>
      </c>
      <c r="BG30" s="15">
        <f>IF(AND(AC$3&lt;=NumWeeks,AC30&gt;0),AC$3,"")</f>
        <v/>
      </c>
      <c r="BH30" s="15">
        <f>IF(AND(AD$3&lt;=NumWeeks,AD30&gt;0),AD$3,"")</f>
        <v/>
      </c>
      <c r="BI30" s="15">
        <f>IF(AND(AE$3&lt;=NumWeeks,AE30&gt;0),AE$3,"")</f>
        <v/>
      </c>
    </row>
    <row r="31">
      <c r="A31" s="6" t="n"/>
      <c r="B31" s="6" t="n"/>
      <c r="C31" s="6" t="n"/>
      <c r="D31" s="6" t="n"/>
      <c r="E31" s="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6" t="n"/>
      <c r="V31" s="16" t="n"/>
      <c r="W31" s="16" t="n"/>
      <c r="X31" s="16" t="n"/>
      <c r="Y31" s="16" t="n"/>
      <c r="Z31" s="16" t="n"/>
      <c r="AA31" s="16" t="n"/>
      <c r="AB31" s="16" t="n"/>
      <c r="AC31" s="16" t="n"/>
      <c r="AD31" s="16" t="n"/>
      <c r="AE31" s="16" t="n"/>
      <c r="AF31" s="17">
        <f>IF($A31="","",SUMPRODUCT(($F$3:$AE$3&lt;=NumWeeks)*F31:AE31))</f>
        <v/>
      </c>
      <c r="AG31">
        <f>IF(COUNTIFS(AJ31:BI31,"&gt;0")=0,"",MIN(AJ31:BI31))</f>
        <v/>
      </c>
      <c r="AH31">
        <f>IF(COUNTIFS(AJ31:BI31,"&gt;0")=0,"",MAX(AJ31:BI31))</f>
        <v/>
      </c>
      <c r="AJ31" s="15">
        <f>IF(AND(F$3&lt;=NumWeeks,F31&gt;0),F$3,"")</f>
        <v/>
      </c>
      <c r="AK31" s="15">
        <f>IF(AND(G$3&lt;=NumWeeks,G31&gt;0),G$3,"")</f>
        <v/>
      </c>
      <c r="AL31" s="15">
        <f>IF(AND(H$3&lt;=NumWeeks,H31&gt;0),H$3,"")</f>
        <v/>
      </c>
      <c r="AM31" s="15">
        <f>IF(AND(I$3&lt;=NumWeeks,I31&gt;0),I$3,"")</f>
        <v/>
      </c>
      <c r="AN31" s="15">
        <f>IF(AND(J$3&lt;=NumWeeks,J31&gt;0),J$3,"")</f>
        <v/>
      </c>
      <c r="AO31" s="15">
        <f>IF(AND(K$3&lt;=NumWeeks,K31&gt;0),K$3,"")</f>
        <v/>
      </c>
      <c r="AP31" s="15">
        <f>IF(AND(L$3&lt;=NumWeeks,L31&gt;0),L$3,"")</f>
        <v/>
      </c>
      <c r="AQ31" s="15">
        <f>IF(AND(M$3&lt;=NumWeeks,M31&gt;0),M$3,"")</f>
        <v/>
      </c>
      <c r="AR31" s="15">
        <f>IF(AND(N$3&lt;=NumWeeks,N31&gt;0),N$3,"")</f>
        <v/>
      </c>
      <c r="AS31" s="15">
        <f>IF(AND(O$3&lt;=NumWeeks,O31&gt;0),O$3,"")</f>
        <v/>
      </c>
      <c r="AT31" s="15">
        <f>IF(AND(P$3&lt;=NumWeeks,P31&gt;0),P$3,"")</f>
        <v/>
      </c>
      <c r="AU31" s="15">
        <f>IF(AND(Q$3&lt;=NumWeeks,Q31&gt;0),Q$3,"")</f>
        <v/>
      </c>
      <c r="AV31" s="15">
        <f>IF(AND(R$3&lt;=NumWeeks,R31&gt;0),R$3,"")</f>
        <v/>
      </c>
      <c r="AW31" s="15">
        <f>IF(AND(S$3&lt;=NumWeeks,S31&gt;0),S$3,"")</f>
        <v/>
      </c>
      <c r="AX31" s="15">
        <f>IF(AND(T$3&lt;=NumWeeks,T31&gt;0),T$3,"")</f>
        <v/>
      </c>
      <c r="AY31" s="15">
        <f>IF(AND(U$3&lt;=NumWeeks,U31&gt;0),U$3,"")</f>
        <v/>
      </c>
      <c r="AZ31" s="15">
        <f>IF(AND(V$3&lt;=NumWeeks,V31&gt;0),V$3,"")</f>
        <v/>
      </c>
      <c r="BA31" s="15">
        <f>IF(AND(W$3&lt;=NumWeeks,W31&gt;0),W$3,"")</f>
        <v/>
      </c>
      <c r="BB31" s="15">
        <f>IF(AND(X$3&lt;=NumWeeks,X31&gt;0),X$3,"")</f>
        <v/>
      </c>
      <c r="BC31" s="15">
        <f>IF(AND(Y$3&lt;=NumWeeks,Y31&gt;0),Y$3,"")</f>
        <v/>
      </c>
      <c r="BD31" s="15">
        <f>IF(AND(Z$3&lt;=NumWeeks,Z31&gt;0),Z$3,"")</f>
        <v/>
      </c>
      <c r="BE31" s="15">
        <f>IF(AND(AA$3&lt;=NumWeeks,AA31&gt;0),AA$3,"")</f>
        <v/>
      </c>
      <c r="BF31" s="15">
        <f>IF(AND(AB$3&lt;=NumWeeks,AB31&gt;0),AB$3,"")</f>
        <v/>
      </c>
      <c r="BG31" s="15">
        <f>IF(AND(AC$3&lt;=NumWeeks,AC31&gt;0),AC$3,"")</f>
        <v/>
      </c>
      <c r="BH31" s="15">
        <f>IF(AND(AD$3&lt;=NumWeeks,AD31&gt;0),AD$3,"")</f>
        <v/>
      </c>
      <c r="BI31" s="15">
        <f>IF(AND(AE$3&lt;=NumWeeks,AE31&gt;0),AE$3,"")</f>
        <v/>
      </c>
    </row>
    <row r="32">
      <c r="A32" s="6" t="n"/>
      <c r="B32" s="6" t="n"/>
      <c r="C32" s="6" t="n"/>
      <c r="D32" s="6" t="n"/>
      <c r="E32" s="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6" t="n"/>
      <c r="V32" s="16" t="n"/>
      <c r="W32" s="16" t="n"/>
      <c r="X32" s="16" t="n"/>
      <c r="Y32" s="16" t="n"/>
      <c r="Z32" s="16" t="n"/>
      <c r="AA32" s="16" t="n"/>
      <c r="AB32" s="16" t="n"/>
      <c r="AC32" s="16" t="n"/>
      <c r="AD32" s="16" t="n"/>
      <c r="AE32" s="16" t="n"/>
      <c r="AF32" s="17">
        <f>IF($A32="","",SUMPRODUCT(($F$3:$AE$3&lt;=NumWeeks)*F32:AE32))</f>
        <v/>
      </c>
      <c r="AG32">
        <f>IF(COUNTIFS(AJ32:BI32,"&gt;0")=0,"",MIN(AJ32:BI32))</f>
        <v/>
      </c>
      <c r="AH32">
        <f>IF(COUNTIFS(AJ32:BI32,"&gt;0")=0,"",MAX(AJ32:BI32))</f>
        <v/>
      </c>
      <c r="AJ32" s="15">
        <f>IF(AND(F$3&lt;=NumWeeks,F32&gt;0),F$3,"")</f>
        <v/>
      </c>
      <c r="AK32" s="15">
        <f>IF(AND(G$3&lt;=NumWeeks,G32&gt;0),G$3,"")</f>
        <v/>
      </c>
      <c r="AL32" s="15">
        <f>IF(AND(H$3&lt;=NumWeeks,H32&gt;0),H$3,"")</f>
        <v/>
      </c>
      <c r="AM32" s="15">
        <f>IF(AND(I$3&lt;=NumWeeks,I32&gt;0),I$3,"")</f>
        <v/>
      </c>
      <c r="AN32" s="15">
        <f>IF(AND(J$3&lt;=NumWeeks,J32&gt;0),J$3,"")</f>
        <v/>
      </c>
      <c r="AO32" s="15">
        <f>IF(AND(K$3&lt;=NumWeeks,K32&gt;0),K$3,"")</f>
        <v/>
      </c>
      <c r="AP32" s="15">
        <f>IF(AND(L$3&lt;=NumWeeks,L32&gt;0),L$3,"")</f>
        <v/>
      </c>
      <c r="AQ32" s="15">
        <f>IF(AND(M$3&lt;=NumWeeks,M32&gt;0),M$3,"")</f>
        <v/>
      </c>
      <c r="AR32" s="15">
        <f>IF(AND(N$3&lt;=NumWeeks,N32&gt;0),N$3,"")</f>
        <v/>
      </c>
      <c r="AS32" s="15">
        <f>IF(AND(O$3&lt;=NumWeeks,O32&gt;0),O$3,"")</f>
        <v/>
      </c>
      <c r="AT32" s="15">
        <f>IF(AND(P$3&lt;=NumWeeks,P32&gt;0),P$3,"")</f>
        <v/>
      </c>
      <c r="AU32" s="15">
        <f>IF(AND(Q$3&lt;=NumWeeks,Q32&gt;0),Q$3,"")</f>
        <v/>
      </c>
      <c r="AV32" s="15">
        <f>IF(AND(R$3&lt;=NumWeeks,R32&gt;0),R$3,"")</f>
        <v/>
      </c>
      <c r="AW32" s="15">
        <f>IF(AND(S$3&lt;=NumWeeks,S32&gt;0),S$3,"")</f>
        <v/>
      </c>
      <c r="AX32" s="15">
        <f>IF(AND(T$3&lt;=NumWeeks,T32&gt;0),T$3,"")</f>
        <v/>
      </c>
      <c r="AY32" s="15">
        <f>IF(AND(U$3&lt;=NumWeeks,U32&gt;0),U$3,"")</f>
        <v/>
      </c>
      <c r="AZ32" s="15">
        <f>IF(AND(V$3&lt;=NumWeeks,V32&gt;0),V$3,"")</f>
        <v/>
      </c>
      <c r="BA32" s="15">
        <f>IF(AND(W$3&lt;=NumWeeks,W32&gt;0),W$3,"")</f>
        <v/>
      </c>
      <c r="BB32" s="15">
        <f>IF(AND(X$3&lt;=NumWeeks,X32&gt;0),X$3,"")</f>
        <v/>
      </c>
      <c r="BC32" s="15">
        <f>IF(AND(Y$3&lt;=NumWeeks,Y32&gt;0),Y$3,"")</f>
        <v/>
      </c>
      <c r="BD32" s="15">
        <f>IF(AND(Z$3&lt;=NumWeeks,Z32&gt;0),Z$3,"")</f>
        <v/>
      </c>
      <c r="BE32" s="15">
        <f>IF(AND(AA$3&lt;=NumWeeks,AA32&gt;0),AA$3,"")</f>
        <v/>
      </c>
      <c r="BF32" s="15">
        <f>IF(AND(AB$3&lt;=NumWeeks,AB32&gt;0),AB$3,"")</f>
        <v/>
      </c>
      <c r="BG32" s="15">
        <f>IF(AND(AC$3&lt;=NumWeeks,AC32&gt;0),AC$3,"")</f>
        <v/>
      </c>
      <c r="BH32" s="15">
        <f>IF(AND(AD$3&lt;=NumWeeks,AD32&gt;0),AD$3,"")</f>
        <v/>
      </c>
      <c r="BI32" s="15">
        <f>IF(AND(AE$3&lt;=NumWeeks,AE32&gt;0),AE$3,"")</f>
        <v/>
      </c>
    </row>
    <row r="33">
      <c r="A33" s="6" t="n"/>
      <c r="B33" s="6" t="n"/>
      <c r="C33" s="6" t="n"/>
      <c r="D33" s="6" t="n"/>
      <c r="E33" s="6" t="n"/>
      <c r="F33" s="16" t="n"/>
      <c r="G33" s="16" t="n"/>
      <c r="H33" s="16" t="n"/>
      <c r="I33" s="16" t="n"/>
      <c r="J33" s="16" t="n"/>
      <c r="K33" s="16" t="n"/>
      <c r="L33" s="16" t="n"/>
      <c r="M33" s="16" t="n"/>
      <c r="N33" s="16" t="n"/>
      <c r="O33" s="16" t="n"/>
      <c r="P33" s="16" t="n"/>
      <c r="Q33" s="16" t="n"/>
      <c r="R33" s="16" t="n"/>
      <c r="S33" s="16" t="n"/>
      <c r="T33" s="16" t="n"/>
      <c r="U33" s="16" t="n"/>
      <c r="V33" s="16" t="n"/>
      <c r="W33" s="16" t="n"/>
      <c r="X33" s="16" t="n"/>
      <c r="Y33" s="16" t="n"/>
      <c r="Z33" s="16" t="n"/>
      <c r="AA33" s="16" t="n"/>
      <c r="AB33" s="16" t="n"/>
      <c r="AC33" s="16" t="n"/>
      <c r="AD33" s="16" t="n"/>
      <c r="AE33" s="16" t="n"/>
      <c r="AF33" s="17">
        <f>IF($A33="","",SUMPRODUCT(($F$3:$AE$3&lt;=NumWeeks)*F33:AE33))</f>
        <v/>
      </c>
      <c r="AG33">
        <f>IF(COUNTIFS(AJ33:BI33,"&gt;0")=0,"",MIN(AJ33:BI33))</f>
        <v/>
      </c>
      <c r="AH33">
        <f>IF(COUNTIFS(AJ33:BI33,"&gt;0")=0,"",MAX(AJ33:BI33))</f>
        <v/>
      </c>
      <c r="AJ33" s="15">
        <f>IF(AND(F$3&lt;=NumWeeks,F33&gt;0),F$3,"")</f>
        <v/>
      </c>
      <c r="AK33" s="15">
        <f>IF(AND(G$3&lt;=NumWeeks,G33&gt;0),G$3,"")</f>
        <v/>
      </c>
      <c r="AL33" s="15">
        <f>IF(AND(H$3&lt;=NumWeeks,H33&gt;0),H$3,"")</f>
        <v/>
      </c>
      <c r="AM33" s="15">
        <f>IF(AND(I$3&lt;=NumWeeks,I33&gt;0),I$3,"")</f>
        <v/>
      </c>
      <c r="AN33" s="15">
        <f>IF(AND(J$3&lt;=NumWeeks,J33&gt;0),J$3,"")</f>
        <v/>
      </c>
      <c r="AO33" s="15">
        <f>IF(AND(K$3&lt;=NumWeeks,K33&gt;0),K$3,"")</f>
        <v/>
      </c>
      <c r="AP33" s="15">
        <f>IF(AND(L$3&lt;=NumWeeks,L33&gt;0),L$3,"")</f>
        <v/>
      </c>
      <c r="AQ33" s="15">
        <f>IF(AND(M$3&lt;=NumWeeks,M33&gt;0),M$3,"")</f>
        <v/>
      </c>
      <c r="AR33" s="15">
        <f>IF(AND(N$3&lt;=NumWeeks,N33&gt;0),N$3,"")</f>
        <v/>
      </c>
      <c r="AS33" s="15">
        <f>IF(AND(O$3&lt;=NumWeeks,O33&gt;0),O$3,"")</f>
        <v/>
      </c>
      <c r="AT33" s="15">
        <f>IF(AND(P$3&lt;=NumWeeks,P33&gt;0),P$3,"")</f>
        <v/>
      </c>
      <c r="AU33" s="15">
        <f>IF(AND(Q$3&lt;=NumWeeks,Q33&gt;0),Q$3,"")</f>
        <v/>
      </c>
      <c r="AV33" s="15">
        <f>IF(AND(R$3&lt;=NumWeeks,R33&gt;0),R$3,"")</f>
        <v/>
      </c>
      <c r="AW33" s="15">
        <f>IF(AND(S$3&lt;=NumWeeks,S33&gt;0),S$3,"")</f>
        <v/>
      </c>
      <c r="AX33" s="15">
        <f>IF(AND(T$3&lt;=NumWeeks,T33&gt;0),T$3,"")</f>
        <v/>
      </c>
      <c r="AY33" s="15">
        <f>IF(AND(U$3&lt;=NumWeeks,U33&gt;0),U$3,"")</f>
        <v/>
      </c>
      <c r="AZ33" s="15">
        <f>IF(AND(V$3&lt;=NumWeeks,V33&gt;0),V$3,"")</f>
        <v/>
      </c>
      <c r="BA33" s="15">
        <f>IF(AND(W$3&lt;=NumWeeks,W33&gt;0),W$3,"")</f>
        <v/>
      </c>
      <c r="BB33" s="15">
        <f>IF(AND(X$3&lt;=NumWeeks,X33&gt;0),X$3,"")</f>
        <v/>
      </c>
      <c r="BC33" s="15">
        <f>IF(AND(Y$3&lt;=NumWeeks,Y33&gt;0),Y$3,"")</f>
        <v/>
      </c>
      <c r="BD33" s="15">
        <f>IF(AND(Z$3&lt;=NumWeeks,Z33&gt;0),Z$3,"")</f>
        <v/>
      </c>
      <c r="BE33" s="15">
        <f>IF(AND(AA$3&lt;=NumWeeks,AA33&gt;0),AA$3,"")</f>
        <v/>
      </c>
      <c r="BF33" s="15">
        <f>IF(AND(AB$3&lt;=NumWeeks,AB33&gt;0),AB$3,"")</f>
        <v/>
      </c>
      <c r="BG33" s="15">
        <f>IF(AND(AC$3&lt;=NumWeeks,AC33&gt;0),AC$3,"")</f>
        <v/>
      </c>
      <c r="BH33" s="15">
        <f>IF(AND(AD$3&lt;=NumWeeks,AD33&gt;0),AD$3,"")</f>
        <v/>
      </c>
      <c r="BI33" s="15">
        <f>IF(AND(AE$3&lt;=NumWeeks,AE33&gt;0),AE$3,"")</f>
        <v/>
      </c>
    </row>
    <row r="34">
      <c r="A34" s="6" t="n"/>
      <c r="B34" s="6" t="n"/>
      <c r="C34" s="6" t="n"/>
      <c r="D34" s="6" t="n"/>
      <c r="E34" s="6" t="n"/>
      <c r="F34" s="16" t="n"/>
      <c r="G34" s="16" t="n"/>
      <c r="H34" s="16" t="n"/>
      <c r="I34" s="16" t="n"/>
      <c r="J34" s="16" t="n"/>
      <c r="K34" s="16" t="n"/>
      <c r="L34" s="16" t="n"/>
      <c r="M34" s="16" t="n"/>
      <c r="N34" s="16" t="n"/>
      <c r="O34" s="16" t="n"/>
      <c r="P34" s="16" t="n"/>
      <c r="Q34" s="16" t="n"/>
      <c r="R34" s="16" t="n"/>
      <c r="S34" s="16" t="n"/>
      <c r="T34" s="16" t="n"/>
      <c r="U34" s="16" t="n"/>
      <c r="V34" s="16" t="n"/>
      <c r="W34" s="16" t="n"/>
      <c r="X34" s="16" t="n"/>
      <c r="Y34" s="16" t="n"/>
      <c r="Z34" s="16" t="n"/>
      <c r="AA34" s="16" t="n"/>
      <c r="AB34" s="16" t="n"/>
      <c r="AC34" s="16" t="n"/>
      <c r="AD34" s="16" t="n"/>
      <c r="AE34" s="16" t="n"/>
      <c r="AF34" s="17">
        <f>IF($A34="","",SUMPRODUCT(($F$3:$AE$3&lt;=NumWeeks)*F34:AE34))</f>
        <v/>
      </c>
      <c r="AG34">
        <f>IF(COUNTIFS(AJ34:BI34,"&gt;0")=0,"",MIN(AJ34:BI34))</f>
        <v/>
      </c>
      <c r="AH34">
        <f>IF(COUNTIFS(AJ34:BI34,"&gt;0")=0,"",MAX(AJ34:BI34))</f>
        <v/>
      </c>
      <c r="AJ34" s="15">
        <f>IF(AND(F$3&lt;=NumWeeks,F34&gt;0),F$3,"")</f>
        <v/>
      </c>
      <c r="AK34" s="15">
        <f>IF(AND(G$3&lt;=NumWeeks,G34&gt;0),G$3,"")</f>
        <v/>
      </c>
      <c r="AL34" s="15">
        <f>IF(AND(H$3&lt;=NumWeeks,H34&gt;0),H$3,"")</f>
        <v/>
      </c>
      <c r="AM34" s="15">
        <f>IF(AND(I$3&lt;=NumWeeks,I34&gt;0),I$3,"")</f>
        <v/>
      </c>
      <c r="AN34" s="15">
        <f>IF(AND(J$3&lt;=NumWeeks,J34&gt;0),J$3,"")</f>
        <v/>
      </c>
      <c r="AO34" s="15">
        <f>IF(AND(K$3&lt;=NumWeeks,K34&gt;0),K$3,"")</f>
        <v/>
      </c>
      <c r="AP34" s="15">
        <f>IF(AND(L$3&lt;=NumWeeks,L34&gt;0),L$3,"")</f>
        <v/>
      </c>
      <c r="AQ34" s="15">
        <f>IF(AND(M$3&lt;=NumWeeks,M34&gt;0),M$3,"")</f>
        <v/>
      </c>
      <c r="AR34" s="15">
        <f>IF(AND(N$3&lt;=NumWeeks,N34&gt;0),N$3,"")</f>
        <v/>
      </c>
      <c r="AS34" s="15">
        <f>IF(AND(O$3&lt;=NumWeeks,O34&gt;0),O$3,"")</f>
        <v/>
      </c>
      <c r="AT34" s="15">
        <f>IF(AND(P$3&lt;=NumWeeks,P34&gt;0),P$3,"")</f>
        <v/>
      </c>
      <c r="AU34" s="15">
        <f>IF(AND(Q$3&lt;=NumWeeks,Q34&gt;0),Q$3,"")</f>
        <v/>
      </c>
      <c r="AV34" s="15">
        <f>IF(AND(R$3&lt;=NumWeeks,R34&gt;0),R$3,"")</f>
        <v/>
      </c>
      <c r="AW34" s="15">
        <f>IF(AND(S$3&lt;=NumWeeks,S34&gt;0),S$3,"")</f>
        <v/>
      </c>
      <c r="AX34" s="15">
        <f>IF(AND(T$3&lt;=NumWeeks,T34&gt;0),T$3,"")</f>
        <v/>
      </c>
      <c r="AY34" s="15">
        <f>IF(AND(U$3&lt;=NumWeeks,U34&gt;0),U$3,"")</f>
        <v/>
      </c>
      <c r="AZ34" s="15">
        <f>IF(AND(V$3&lt;=NumWeeks,V34&gt;0),V$3,"")</f>
        <v/>
      </c>
      <c r="BA34" s="15">
        <f>IF(AND(W$3&lt;=NumWeeks,W34&gt;0),W$3,"")</f>
        <v/>
      </c>
      <c r="BB34" s="15">
        <f>IF(AND(X$3&lt;=NumWeeks,X34&gt;0),X$3,"")</f>
        <v/>
      </c>
      <c r="BC34" s="15">
        <f>IF(AND(Y$3&lt;=NumWeeks,Y34&gt;0),Y$3,"")</f>
        <v/>
      </c>
      <c r="BD34" s="15">
        <f>IF(AND(Z$3&lt;=NumWeeks,Z34&gt;0),Z$3,"")</f>
        <v/>
      </c>
      <c r="BE34" s="15">
        <f>IF(AND(AA$3&lt;=NumWeeks,AA34&gt;0),AA$3,"")</f>
        <v/>
      </c>
      <c r="BF34" s="15">
        <f>IF(AND(AB$3&lt;=NumWeeks,AB34&gt;0),AB$3,"")</f>
        <v/>
      </c>
      <c r="BG34" s="15">
        <f>IF(AND(AC$3&lt;=NumWeeks,AC34&gt;0),AC$3,"")</f>
        <v/>
      </c>
      <c r="BH34" s="15">
        <f>IF(AND(AD$3&lt;=NumWeeks,AD34&gt;0),AD$3,"")</f>
        <v/>
      </c>
      <c r="BI34" s="15">
        <f>IF(AND(AE$3&lt;=NumWeeks,AE34&gt;0),AE$3,"")</f>
        <v/>
      </c>
    </row>
    <row r="35">
      <c r="A35" s="6" t="n"/>
      <c r="B35" s="6" t="n"/>
      <c r="C35" s="6" t="n"/>
      <c r="D35" s="6" t="n"/>
      <c r="E35" s="6" t="n"/>
      <c r="F35" s="16" t="n"/>
      <c r="G35" s="16" t="n"/>
      <c r="H35" s="16" t="n"/>
      <c r="I35" s="16" t="n"/>
      <c r="J35" s="16" t="n"/>
      <c r="K35" s="16" t="n"/>
      <c r="L35" s="16" t="n"/>
      <c r="M35" s="16" t="n"/>
      <c r="N35" s="16" t="n"/>
      <c r="O35" s="16" t="n"/>
      <c r="P35" s="16" t="n"/>
      <c r="Q35" s="16" t="n"/>
      <c r="R35" s="16" t="n"/>
      <c r="S35" s="16" t="n"/>
      <c r="T35" s="16" t="n"/>
      <c r="U35" s="16" t="n"/>
      <c r="V35" s="16" t="n"/>
      <c r="W35" s="16" t="n"/>
      <c r="X35" s="16" t="n"/>
      <c r="Y35" s="16" t="n"/>
      <c r="Z35" s="16" t="n"/>
      <c r="AA35" s="16" t="n"/>
      <c r="AB35" s="16" t="n"/>
      <c r="AC35" s="16" t="n"/>
      <c r="AD35" s="16" t="n"/>
      <c r="AE35" s="16" t="n"/>
      <c r="AF35" s="17">
        <f>IF($A35="","",SUMPRODUCT(($F$3:$AE$3&lt;=NumWeeks)*F35:AE35))</f>
        <v/>
      </c>
      <c r="AG35">
        <f>IF(COUNTIFS(AJ35:BI35,"&gt;0")=0,"",MIN(AJ35:BI35))</f>
        <v/>
      </c>
      <c r="AH35">
        <f>IF(COUNTIFS(AJ35:BI35,"&gt;0")=0,"",MAX(AJ35:BI35))</f>
        <v/>
      </c>
      <c r="AJ35" s="15">
        <f>IF(AND(F$3&lt;=NumWeeks,F35&gt;0),F$3,"")</f>
        <v/>
      </c>
      <c r="AK35" s="15">
        <f>IF(AND(G$3&lt;=NumWeeks,G35&gt;0),G$3,"")</f>
        <v/>
      </c>
      <c r="AL35" s="15">
        <f>IF(AND(H$3&lt;=NumWeeks,H35&gt;0),H$3,"")</f>
        <v/>
      </c>
      <c r="AM35" s="15">
        <f>IF(AND(I$3&lt;=NumWeeks,I35&gt;0),I$3,"")</f>
        <v/>
      </c>
      <c r="AN35" s="15">
        <f>IF(AND(J$3&lt;=NumWeeks,J35&gt;0),J$3,"")</f>
        <v/>
      </c>
      <c r="AO35" s="15">
        <f>IF(AND(K$3&lt;=NumWeeks,K35&gt;0),K$3,"")</f>
        <v/>
      </c>
      <c r="AP35" s="15">
        <f>IF(AND(L$3&lt;=NumWeeks,L35&gt;0),L$3,"")</f>
        <v/>
      </c>
      <c r="AQ35" s="15">
        <f>IF(AND(M$3&lt;=NumWeeks,M35&gt;0),M$3,"")</f>
        <v/>
      </c>
      <c r="AR35" s="15">
        <f>IF(AND(N$3&lt;=NumWeeks,N35&gt;0),N$3,"")</f>
        <v/>
      </c>
      <c r="AS35" s="15">
        <f>IF(AND(O$3&lt;=NumWeeks,O35&gt;0),O$3,"")</f>
        <v/>
      </c>
      <c r="AT35" s="15">
        <f>IF(AND(P$3&lt;=NumWeeks,P35&gt;0),P$3,"")</f>
        <v/>
      </c>
      <c r="AU35" s="15">
        <f>IF(AND(Q$3&lt;=NumWeeks,Q35&gt;0),Q$3,"")</f>
        <v/>
      </c>
      <c r="AV35" s="15">
        <f>IF(AND(R$3&lt;=NumWeeks,R35&gt;0),R$3,"")</f>
        <v/>
      </c>
      <c r="AW35" s="15">
        <f>IF(AND(S$3&lt;=NumWeeks,S35&gt;0),S$3,"")</f>
        <v/>
      </c>
      <c r="AX35" s="15">
        <f>IF(AND(T$3&lt;=NumWeeks,T35&gt;0),T$3,"")</f>
        <v/>
      </c>
      <c r="AY35" s="15">
        <f>IF(AND(U$3&lt;=NumWeeks,U35&gt;0),U$3,"")</f>
        <v/>
      </c>
      <c r="AZ35" s="15">
        <f>IF(AND(V$3&lt;=NumWeeks,V35&gt;0),V$3,"")</f>
        <v/>
      </c>
      <c r="BA35" s="15">
        <f>IF(AND(W$3&lt;=NumWeeks,W35&gt;0),W$3,"")</f>
        <v/>
      </c>
      <c r="BB35" s="15">
        <f>IF(AND(X$3&lt;=NumWeeks,X35&gt;0),X$3,"")</f>
        <v/>
      </c>
      <c r="BC35" s="15">
        <f>IF(AND(Y$3&lt;=NumWeeks,Y35&gt;0),Y$3,"")</f>
        <v/>
      </c>
      <c r="BD35" s="15">
        <f>IF(AND(Z$3&lt;=NumWeeks,Z35&gt;0),Z$3,"")</f>
        <v/>
      </c>
      <c r="BE35" s="15">
        <f>IF(AND(AA$3&lt;=NumWeeks,AA35&gt;0),AA$3,"")</f>
        <v/>
      </c>
      <c r="BF35" s="15">
        <f>IF(AND(AB$3&lt;=NumWeeks,AB35&gt;0),AB$3,"")</f>
        <v/>
      </c>
      <c r="BG35" s="15">
        <f>IF(AND(AC$3&lt;=NumWeeks,AC35&gt;0),AC$3,"")</f>
        <v/>
      </c>
      <c r="BH35" s="15">
        <f>IF(AND(AD$3&lt;=NumWeeks,AD35&gt;0),AD$3,"")</f>
        <v/>
      </c>
      <c r="BI35" s="15">
        <f>IF(AND(AE$3&lt;=NumWeeks,AE35&gt;0),AE$3,"")</f>
        <v/>
      </c>
    </row>
    <row r="36">
      <c r="A36" s="6" t="n"/>
      <c r="B36" s="6" t="n"/>
      <c r="C36" s="6" t="n"/>
      <c r="D36" s="6" t="n"/>
      <c r="E36" s="6" t="n"/>
      <c r="F36" s="16" t="n"/>
      <c r="G36" s="16" t="n"/>
      <c r="H36" s="16" t="n"/>
      <c r="I36" s="16" t="n"/>
      <c r="J36" s="16" t="n"/>
      <c r="K36" s="16" t="n"/>
      <c r="L36" s="16" t="n"/>
      <c r="M36" s="16" t="n"/>
      <c r="N36" s="16" t="n"/>
      <c r="O36" s="16" t="n"/>
      <c r="P36" s="16" t="n"/>
      <c r="Q36" s="16" t="n"/>
      <c r="R36" s="16" t="n"/>
      <c r="S36" s="16" t="n"/>
      <c r="T36" s="16" t="n"/>
      <c r="U36" s="16" t="n"/>
      <c r="V36" s="16" t="n"/>
      <c r="W36" s="16" t="n"/>
      <c r="X36" s="16" t="n"/>
      <c r="Y36" s="16" t="n"/>
      <c r="Z36" s="16" t="n"/>
      <c r="AA36" s="16" t="n"/>
      <c r="AB36" s="16" t="n"/>
      <c r="AC36" s="16" t="n"/>
      <c r="AD36" s="16" t="n"/>
      <c r="AE36" s="16" t="n"/>
      <c r="AF36" s="17">
        <f>IF($A36="","",SUMPRODUCT(($F$3:$AE$3&lt;=NumWeeks)*F36:AE36))</f>
        <v/>
      </c>
      <c r="AG36">
        <f>IF(COUNTIFS(AJ36:BI36,"&gt;0")=0,"",MIN(AJ36:BI36))</f>
        <v/>
      </c>
      <c r="AH36">
        <f>IF(COUNTIFS(AJ36:BI36,"&gt;0")=0,"",MAX(AJ36:BI36))</f>
        <v/>
      </c>
      <c r="AJ36" s="15">
        <f>IF(AND(F$3&lt;=NumWeeks,F36&gt;0),F$3,"")</f>
        <v/>
      </c>
      <c r="AK36" s="15">
        <f>IF(AND(G$3&lt;=NumWeeks,G36&gt;0),G$3,"")</f>
        <v/>
      </c>
      <c r="AL36" s="15">
        <f>IF(AND(H$3&lt;=NumWeeks,H36&gt;0),H$3,"")</f>
        <v/>
      </c>
      <c r="AM36" s="15">
        <f>IF(AND(I$3&lt;=NumWeeks,I36&gt;0),I$3,"")</f>
        <v/>
      </c>
      <c r="AN36" s="15">
        <f>IF(AND(J$3&lt;=NumWeeks,J36&gt;0),J$3,"")</f>
        <v/>
      </c>
      <c r="AO36" s="15">
        <f>IF(AND(K$3&lt;=NumWeeks,K36&gt;0),K$3,"")</f>
        <v/>
      </c>
      <c r="AP36" s="15">
        <f>IF(AND(L$3&lt;=NumWeeks,L36&gt;0),L$3,"")</f>
        <v/>
      </c>
      <c r="AQ36" s="15">
        <f>IF(AND(M$3&lt;=NumWeeks,M36&gt;0),M$3,"")</f>
        <v/>
      </c>
      <c r="AR36" s="15">
        <f>IF(AND(N$3&lt;=NumWeeks,N36&gt;0),N$3,"")</f>
        <v/>
      </c>
      <c r="AS36" s="15">
        <f>IF(AND(O$3&lt;=NumWeeks,O36&gt;0),O$3,"")</f>
        <v/>
      </c>
      <c r="AT36" s="15">
        <f>IF(AND(P$3&lt;=NumWeeks,P36&gt;0),P$3,"")</f>
        <v/>
      </c>
      <c r="AU36" s="15">
        <f>IF(AND(Q$3&lt;=NumWeeks,Q36&gt;0),Q$3,"")</f>
        <v/>
      </c>
      <c r="AV36" s="15">
        <f>IF(AND(R$3&lt;=NumWeeks,R36&gt;0),R$3,"")</f>
        <v/>
      </c>
      <c r="AW36" s="15">
        <f>IF(AND(S$3&lt;=NumWeeks,S36&gt;0),S$3,"")</f>
        <v/>
      </c>
      <c r="AX36" s="15">
        <f>IF(AND(T$3&lt;=NumWeeks,T36&gt;0),T$3,"")</f>
        <v/>
      </c>
      <c r="AY36" s="15">
        <f>IF(AND(U$3&lt;=NumWeeks,U36&gt;0),U$3,"")</f>
        <v/>
      </c>
      <c r="AZ36" s="15">
        <f>IF(AND(V$3&lt;=NumWeeks,V36&gt;0),V$3,"")</f>
        <v/>
      </c>
      <c r="BA36" s="15">
        <f>IF(AND(W$3&lt;=NumWeeks,W36&gt;0),W$3,"")</f>
        <v/>
      </c>
      <c r="BB36" s="15">
        <f>IF(AND(X$3&lt;=NumWeeks,X36&gt;0),X$3,"")</f>
        <v/>
      </c>
      <c r="BC36" s="15">
        <f>IF(AND(Y$3&lt;=NumWeeks,Y36&gt;0),Y$3,"")</f>
        <v/>
      </c>
      <c r="BD36" s="15">
        <f>IF(AND(Z$3&lt;=NumWeeks,Z36&gt;0),Z$3,"")</f>
        <v/>
      </c>
      <c r="BE36" s="15">
        <f>IF(AND(AA$3&lt;=NumWeeks,AA36&gt;0),AA$3,"")</f>
        <v/>
      </c>
      <c r="BF36" s="15">
        <f>IF(AND(AB$3&lt;=NumWeeks,AB36&gt;0),AB$3,"")</f>
        <v/>
      </c>
      <c r="BG36" s="15">
        <f>IF(AND(AC$3&lt;=NumWeeks,AC36&gt;0),AC$3,"")</f>
        <v/>
      </c>
      <c r="BH36" s="15">
        <f>IF(AND(AD$3&lt;=NumWeeks,AD36&gt;0),AD$3,"")</f>
        <v/>
      </c>
      <c r="BI36" s="15">
        <f>IF(AND(AE$3&lt;=NumWeeks,AE36&gt;0),AE$3,"")</f>
        <v/>
      </c>
    </row>
    <row r="37">
      <c r="A37" s="6" t="n"/>
      <c r="B37" s="6" t="n"/>
      <c r="C37" s="6" t="n"/>
      <c r="D37" s="6" t="n"/>
      <c r="E37" s="6" t="n"/>
      <c r="F37" s="16" t="n"/>
      <c r="G37" s="16" t="n"/>
      <c r="H37" s="16" t="n"/>
      <c r="I37" s="16" t="n"/>
      <c r="J37" s="16" t="n"/>
      <c r="K37" s="16" t="n"/>
      <c r="L37" s="16" t="n"/>
      <c r="M37" s="16" t="n"/>
      <c r="N37" s="16" t="n"/>
      <c r="O37" s="16" t="n"/>
      <c r="P37" s="16" t="n"/>
      <c r="Q37" s="16" t="n"/>
      <c r="R37" s="16" t="n"/>
      <c r="S37" s="16" t="n"/>
      <c r="T37" s="16" t="n"/>
      <c r="U37" s="16" t="n"/>
      <c r="V37" s="16" t="n"/>
      <c r="W37" s="16" t="n"/>
      <c r="X37" s="16" t="n"/>
      <c r="Y37" s="16" t="n"/>
      <c r="Z37" s="16" t="n"/>
      <c r="AA37" s="16" t="n"/>
      <c r="AB37" s="16" t="n"/>
      <c r="AC37" s="16" t="n"/>
      <c r="AD37" s="16" t="n"/>
      <c r="AE37" s="16" t="n"/>
      <c r="AF37" s="17">
        <f>IF($A37="","",SUMPRODUCT(($F$3:$AE$3&lt;=NumWeeks)*F37:AE37))</f>
        <v/>
      </c>
      <c r="AG37">
        <f>IF(COUNTIFS(AJ37:BI37,"&gt;0")=0,"",MIN(AJ37:BI37))</f>
        <v/>
      </c>
      <c r="AH37">
        <f>IF(COUNTIFS(AJ37:BI37,"&gt;0")=0,"",MAX(AJ37:BI37))</f>
        <v/>
      </c>
      <c r="AJ37" s="15">
        <f>IF(AND(F$3&lt;=NumWeeks,F37&gt;0),F$3,"")</f>
        <v/>
      </c>
      <c r="AK37" s="15">
        <f>IF(AND(G$3&lt;=NumWeeks,G37&gt;0),G$3,"")</f>
        <v/>
      </c>
      <c r="AL37" s="15">
        <f>IF(AND(H$3&lt;=NumWeeks,H37&gt;0),H$3,"")</f>
        <v/>
      </c>
      <c r="AM37" s="15">
        <f>IF(AND(I$3&lt;=NumWeeks,I37&gt;0),I$3,"")</f>
        <v/>
      </c>
      <c r="AN37" s="15">
        <f>IF(AND(J$3&lt;=NumWeeks,J37&gt;0),J$3,"")</f>
        <v/>
      </c>
      <c r="AO37" s="15">
        <f>IF(AND(K$3&lt;=NumWeeks,K37&gt;0),K$3,"")</f>
        <v/>
      </c>
      <c r="AP37" s="15">
        <f>IF(AND(L$3&lt;=NumWeeks,L37&gt;0),L$3,"")</f>
        <v/>
      </c>
      <c r="AQ37" s="15">
        <f>IF(AND(M$3&lt;=NumWeeks,M37&gt;0),M$3,"")</f>
        <v/>
      </c>
      <c r="AR37" s="15">
        <f>IF(AND(N$3&lt;=NumWeeks,N37&gt;0),N$3,"")</f>
        <v/>
      </c>
      <c r="AS37" s="15">
        <f>IF(AND(O$3&lt;=NumWeeks,O37&gt;0),O$3,"")</f>
        <v/>
      </c>
      <c r="AT37" s="15">
        <f>IF(AND(P$3&lt;=NumWeeks,P37&gt;0),P$3,"")</f>
        <v/>
      </c>
      <c r="AU37" s="15">
        <f>IF(AND(Q$3&lt;=NumWeeks,Q37&gt;0),Q$3,"")</f>
        <v/>
      </c>
      <c r="AV37" s="15">
        <f>IF(AND(R$3&lt;=NumWeeks,R37&gt;0),R$3,"")</f>
        <v/>
      </c>
      <c r="AW37" s="15">
        <f>IF(AND(S$3&lt;=NumWeeks,S37&gt;0),S$3,"")</f>
        <v/>
      </c>
      <c r="AX37" s="15">
        <f>IF(AND(T$3&lt;=NumWeeks,T37&gt;0),T$3,"")</f>
        <v/>
      </c>
      <c r="AY37" s="15">
        <f>IF(AND(U$3&lt;=NumWeeks,U37&gt;0),U$3,"")</f>
        <v/>
      </c>
      <c r="AZ37" s="15">
        <f>IF(AND(V$3&lt;=NumWeeks,V37&gt;0),V$3,"")</f>
        <v/>
      </c>
      <c r="BA37" s="15">
        <f>IF(AND(W$3&lt;=NumWeeks,W37&gt;0),W$3,"")</f>
        <v/>
      </c>
      <c r="BB37" s="15">
        <f>IF(AND(X$3&lt;=NumWeeks,X37&gt;0),X$3,"")</f>
        <v/>
      </c>
      <c r="BC37" s="15">
        <f>IF(AND(Y$3&lt;=NumWeeks,Y37&gt;0),Y$3,"")</f>
        <v/>
      </c>
      <c r="BD37" s="15">
        <f>IF(AND(Z$3&lt;=NumWeeks,Z37&gt;0),Z$3,"")</f>
        <v/>
      </c>
      <c r="BE37" s="15">
        <f>IF(AND(AA$3&lt;=NumWeeks,AA37&gt;0),AA$3,"")</f>
        <v/>
      </c>
      <c r="BF37" s="15">
        <f>IF(AND(AB$3&lt;=NumWeeks,AB37&gt;0),AB$3,"")</f>
        <v/>
      </c>
      <c r="BG37" s="15">
        <f>IF(AND(AC$3&lt;=NumWeeks,AC37&gt;0),AC$3,"")</f>
        <v/>
      </c>
      <c r="BH37" s="15">
        <f>IF(AND(AD$3&lt;=NumWeeks,AD37&gt;0),AD$3,"")</f>
        <v/>
      </c>
      <c r="BI37" s="15">
        <f>IF(AND(AE$3&lt;=NumWeeks,AE37&gt;0),AE$3,"")</f>
        <v/>
      </c>
    </row>
    <row r="38">
      <c r="A38" s="6" t="n"/>
      <c r="B38" s="6" t="n"/>
      <c r="C38" s="6" t="n"/>
      <c r="D38" s="6" t="n"/>
      <c r="E38" s="6" t="n"/>
      <c r="F38" s="16" t="n"/>
      <c r="G38" s="16" t="n"/>
      <c r="H38" s="16" t="n"/>
      <c r="I38" s="16" t="n"/>
      <c r="J38" s="16" t="n"/>
      <c r="K38" s="16" t="n"/>
      <c r="L38" s="16" t="n"/>
      <c r="M38" s="16" t="n"/>
      <c r="N38" s="16" t="n"/>
      <c r="O38" s="16" t="n"/>
      <c r="P38" s="16" t="n"/>
      <c r="Q38" s="16" t="n"/>
      <c r="R38" s="16" t="n"/>
      <c r="S38" s="16" t="n"/>
      <c r="T38" s="16" t="n"/>
      <c r="U38" s="16" t="n"/>
      <c r="V38" s="16" t="n"/>
      <c r="W38" s="16" t="n"/>
      <c r="X38" s="16" t="n"/>
      <c r="Y38" s="16" t="n"/>
      <c r="Z38" s="16" t="n"/>
      <c r="AA38" s="16" t="n"/>
      <c r="AB38" s="16" t="n"/>
      <c r="AC38" s="16" t="n"/>
      <c r="AD38" s="16" t="n"/>
      <c r="AE38" s="16" t="n"/>
      <c r="AF38" s="17">
        <f>IF($A38="","",SUMPRODUCT(($F$3:$AE$3&lt;=NumWeeks)*F38:AE38))</f>
        <v/>
      </c>
      <c r="AG38">
        <f>IF(COUNTIFS(AJ38:BI38,"&gt;0")=0,"",MIN(AJ38:BI38))</f>
        <v/>
      </c>
      <c r="AH38">
        <f>IF(COUNTIFS(AJ38:BI38,"&gt;0")=0,"",MAX(AJ38:BI38))</f>
        <v/>
      </c>
      <c r="AJ38" s="15">
        <f>IF(AND(F$3&lt;=NumWeeks,F38&gt;0),F$3,"")</f>
        <v/>
      </c>
      <c r="AK38" s="15">
        <f>IF(AND(G$3&lt;=NumWeeks,G38&gt;0),G$3,"")</f>
        <v/>
      </c>
      <c r="AL38" s="15">
        <f>IF(AND(H$3&lt;=NumWeeks,H38&gt;0),H$3,"")</f>
        <v/>
      </c>
      <c r="AM38" s="15">
        <f>IF(AND(I$3&lt;=NumWeeks,I38&gt;0),I$3,"")</f>
        <v/>
      </c>
      <c r="AN38" s="15">
        <f>IF(AND(J$3&lt;=NumWeeks,J38&gt;0),J$3,"")</f>
        <v/>
      </c>
      <c r="AO38" s="15">
        <f>IF(AND(K$3&lt;=NumWeeks,K38&gt;0),K$3,"")</f>
        <v/>
      </c>
      <c r="AP38" s="15">
        <f>IF(AND(L$3&lt;=NumWeeks,L38&gt;0),L$3,"")</f>
        <v/>
      </c>
      <c r="AQ38" s="15">
        <f>IF(AND(M$3&lt;=NumWeeks,M38&gt;0),M$3,"")</f>
        <v/>
      </c>
      <c r="AR38" s="15">
        <f>IF(AND(N$3&lt;=NumWeeks,N38&gt;0),N$3,"")</f>
        <v/>
      </c>
      <c r="AS38" s="15">
        <f>IF(AND(O$3&lt;=NumWeeks,O38&gt;0),O$3,"")</f>
        <v/>
      </c>
      <c r="AT38" s="15">
        <f>IF(AND(P$3&lt;=NumWeeks,P38&gt;0),P$3,"")</f>
        <v/>
      </c>
      <c r="AU38" s="15">
        <f>IF(AND(Q$3&lt;=NumWeeks,Q38&gt;0),Q$3,"")</f>
        <v/>
      </c>
      <c r="AV38" s="15">
        <f>IF(AND(R$3&lt;=NumWeeks,R38&gt;0),R$3,"")</f>
        <v/>
      </c>
      <c r="AW38" s="15">
        <f>IF(AND(S$3&lt;=NumWeeks,S38&gt;0),S$3,"")</f>
        <v/>
      </c>
      <c r="AX38" s="15">
        <f>IF(AND(T$3&lt;=NumWeeks,T38&gt;0),T$3,"")</f>
        <v/>
      </c>
      <c r="AY38" s="15">
        <f>IF(AND(U$3&lt;=NumWeeks,U38&gt;0),U$3,"")</f>
        <v/>
      </c>
      <c r="AZ38" s="15">
        <f>IF(AND(V$3&lt;=NumWeeks,V38&gt;0),V$3,"")</f>
        <v/>
      </c>
      <c r="BA38" s="15">
        <f>IF(AND(W$3&lt;=NumWeeks,W38&gt;0),W$3,"")</f>
        <v/>
      </c>
      <c r="BB38" s="15">
        <f>IF(AND(X$3&lt;=NumWeeks,X38&gt;0),X$3,"")</f>
        <v/>
      </c>
      <c r="BC38" s="15">
        <f>IF(AND(Y$3&lt;=NumWeeks,Y38&gt;0),Y$3,"")</f>
        <v/>
      </c>
      <c r="BD38" s="15">
        <f>IF(AND(Z$3&lt;=NumWeeks,Z38&gt;0),Z$3,"")</f>
        <v/>
      </c>
      <c r="BE38" s="15">
        <f>IF(AND(AA$3&lt;=NumWeeks,AA38&gt;0),AA$3,"")</f>
        <v/>
      </c>
      <c r="BF38" s="15">
        <f>IF(AND(AB$3&lt;=NumWeeks,AB38&gt;0),AB$3,"")</f>
        <v/>
      </c>
      <c r="BG38" s="15">
        <f>IF(AND(AC$3&lt;=NumWeeks,AC38&gt;0),AC$3,"")</f>
        <v/>
      </c>
      <c r="BH38" s="15">
        <f>IF(AND(AD$3&lt;=NumWeeks,AD38&gt;0),AD$3,"")</f>
        <v/>
      </c>
      <c r="BI38" s="15">
        <f>IF(AND(AE$3&lt;=NumWeeks,AE38&gt;0),AE$3,"")</f>
        <v/>
      </c>
    </row>
    <row r="39">
      <c r="A39" s="6" t="n"/>
      <c r="B39" s="6" t="n"/>
      <c r="C39" s="6" t="n"/>
      <c r="D39" s="6" t="n"/>
      <c r="E39" s="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6" t="n"/>
      <c r="V39" s="16" t="n"/>
      <c r="W39" s="16" t="n"/>
      <c r="X39" s="16" t="n"/>
      <c r="Y39" s="16" t="n"/>
      <c r="Z39" s="16" t="n"/>
      <c r="AA39" s="16" t="n"/>
      <c r="AB39" s="16" t="n"/>
      <c r="AC39" s="16" t="n"/>
      <c r="AD39" s="16" t="n"/>
      <c r="AE39" s="16" t="n"/>
      <c r="AF39" s="17">
        <f>IF($A39="","",SUMPRODUCT(($F$3:$AE$3&lt;=NumWeeks)*F39:AE39))</f>
        <v/>
      </c>
      <c r="AG39">
        <f>IF(COUNTIFS(AJ39:BI39,"&gt;0")=0,"",MIN(AJ39:BI39))</f>
        <v/>
      </c>
      <c r="AH39">
        <f>IF(COUNTIFS(AJ39:BI39,"&gt;0")=0,"",MAX(AJ39:BI39))</f>
        <v/>
      </c>
      <c r="AJ39" s="15">
        <f>IF(AND(F$3&lt;=NumWeeks,F39&gt;0),F$3,"")</f>
        <v/>
      </c>
      <c r="AK39" s="15">
        <f>IF(AND(G$3&lt;=NumWeeks,G39&gt;0),G$3,"")</f>
        <v/>
      </c>
      <c r="AL39" s="15">
        <f>IF(AND(H$3&lt;=NumWeeks,H39&gt;0),H$3,"")</f>
        <v/>
      </c>
      <c r="AM39" s="15">
        <f>IF(AND(I$3&lt;=NumWeeks,I39&gt;0),I$3,"")</f>
        <v/>
      </c>
      <c r="AN39" s="15">
        <f>IF(AND(J$3&lt;=NumWeeks,J39&gt;0),J$3,"")</f>
        <v/>
      </c>
      <c r="AO39" s="15">
        <f>IF(AND(K$3&lt;=NumWeeks,K39&gt;0),K$3,"")</f>
        <v/>
      </c>
      <c r="AP39" s="15">
        <f>IF(AND(L$3&lt;=NumWeeks,L39&gt;0),L$3,"")</f>
        <v/>
      </c>
      <c r="AQ39" s="15">
        <f>IF(AND(M$3&lt;=NumWeeks,M39&gt;0),M$3,"")</f>
        <v/>
      </c>
      <c r="AR39" s="15">
        <f>IF(AND(N$3&lt;=NumWeeks,N39&gt;0),N$3,"")</f>
        <v/>
      </c>
      <c r="AS39" s="15">
        <f>IF(AND(O$3&lt;=NumWeeks,O39&gt;0),O$3,"")</f>
        <v/>
      </c>
      <c r="AT39" s="15">
        <f>IF(AND(P$3&lt;=NumWeeks,P39&gt;0),P$3,"")</f>
        <v/>
      </c>
      <c r="AU39" s="15">
        <f>IF(AND(Q$3&lt;=NumWeeks,Q39&gt;0),Q$3,"")</f>
        <v/>
      </c>
      <c r="AV39" s="15">
        <f>IF(AND(R$3&lt;=NumWeeks,R39&gt;0),R$3,"")</f>
        <v/>
      </c>
      <c r="AW39" s="15">
        <f>IF(AND(S$3&lt;=NumWeeks,S39&gt;0),S$3,"")</f>
        <v/>
      </c>
      <c r="AX39" s="15">
        <f>IF(AND(T$3&lt;=NumWeeks,T39&gt;0),T$3,"")</f>
        <v/>
      </c>
      <c r="AY39" s="15">
        <f>IF(AND(U$3&lt;=NumWeeks,U39&gt;0),U$3,"")</f>
        <v/>
      </c>
      <c r="AZ39" s="15">
        <f>IF(AND(V$3&lt;=NumWeeks,V39&gt;0),V$3,"")</f>
        <v/>
      </c>
      <c r="BA39" s="15">
        <f>IF(AND(W$3&lt;=NumWeeks,W39&gt;0),W$3,"")</f>
        <v/>
      </c>
      <c r="BB39" s="15">
        <f>IF(AND(X$3&lt;=NumWeeks,X39&gt;0),X$3,"")</f>
        <v/>
      </c>
      <c r="BC39" s="15">
        <f>IF(AND(Y$3&lt;=NumWeeks,Y39&gt;0),Y$3,"")</f>
        <v/>
      </c>
      <c r="BD39" s="15">
        <f>IF(AND(Z$3&lt;=NumWeeks,Z39&gt;0),Z$3,"")</f>
        <v/>
      </c>
      <c r="BE39" s="15">
        <f>IF(AND(AA$3&lt;=NumWeeks,AA39&gt;0),AA$3,"")</f>
        <v/>
      </c>
      <c r="BF39" s="15">
        <f>IF(AND(AB$3&lt;=NumWeeks,AB39&gt;0),AB$3,"")</f>
        <v/>
      </c>
      <c r="BG39" s="15">
        <f>IF(AND(AC$3&lt;=NumWeeks,AC39&gt;0),AC$3,"")</f>
        <v/>
      </c>
      <c r="BH39" s="15">
        <f>IF(AND(AD$3&lt;=NumWeeks,AD39&gt;0),AD$3,"")</f>
        <v/>
      </c>
      <c r="BI39" s="15">
        <f>IF(AND(AE$3&lt;=NumWeeks,AE39&gt;0),AE$3,"")</f>
        <v/>
      </c>
    </row>
    <row r="40">
      <c r="A40" s="6" t="n"/>
      <c r="B40" s="6" t="n"/>
      <c r="C40" s="6" t="n"/>
      <c r="D40" s="6" t="n"/>
      <c r="E40" s="6" t="n"/>
      <c r="F40" s="16" t="n"/>
      <c r="G40" s="16" t="n"/>
      <c r="H40" s="16" t="n"/>
      <c r="I40" s="16" t="n"/>
      <c r="J40" s="16" t="n"/>
      <c r="K40" s="16" t="n"/>
      <c r="L40" s="16" t="n"/>
      <c r="M40" s="16" t="n"/>
      <c r="N40" s="16" t="n"/>
      <c r="O40" s="16" t="n"/>
      <c r="P40" s="16" t="n"/>
      <c r="Q40" s="16" t="n"/>
      <c r="R40" s="16" t="n"/>
      <c r="S40" s="16" t="n"/>
      <c r="T40" s="16" t="n"/>
      <c r="U40" s="16" t="n"/>
      <c r="V40" s="16" t="n"/>
      <c r="W40" s="16" t="n"/>
      <c r="X40" s="16" t="n"/>
      <c r="Y40" s="16" t="n"/>
      <c r="Z40" s="16" t="n"/>
      <c r="AA40" s="16" t="n"/>
      <c r="AB40" s="16" t="n"/>
      <c r="AC40" s="16" t="n"/>
      <c r="AD40" s="16" t="n"/>
      <c r="AE40" s="16" t="n"/>
      <c r="AF40" s="17">
        <f>IF($A40="","",SUMPRODUCT(($F$3:$AE$3&lt;=NumWeeks)*F40:AE40))</f>
        <v/>
      </c>
      <c r="AG40">
        <f>IF(COUNTIFS(AJ40:BI40,"&gt;0")=0,"",MIN(AJ40:BI40))</f>
        <v/>
      </c>
      <c r="AH40">
        <f>IF(COUNTIFS(AJ40:BI40,"&gt;0")=0,"",MAX(AJ40:BI40))</f>
        <v/>
      </c>
      <c r="AJ40" s="15">
        <f>IF(AND(F$3&lt;=NumWeeks,F40&gt;0),F$3,"")</f>
        <v/>
      </c>
      <c r="AK40" s="15">
        <f>IF(AND(G$3&lt;=NumWeeks,G40&gt;0),G$3,"")</f>
        <v/>
      </c>
      <c r="AL40" s="15">
        <f>IF(AND(H$3&lt;=NumWeeks,H40&gt;0),H$3,"")</f>
        <v/>
      </c>
      <c r="AM40" s="15">
        <f>IF(AND(I$3&lt;=NumWeeks,I40&gt;0),I$3,"")</f>
        <v/>
      </c>
      <c r="AN40" s="15">
        <f>IF(AND(J$3&lt;=NumWeeks,J40&gt;0),J$3,"")</f>
        <v/>
      </c>
      <c r="AO40" s="15">
        <f>IF(AND(K$3&lt;=NumWeeks,K40&gt;0),K$3,"")</f>
        <v/>
      </c>
      <c r="AP40" s="15">
        <f>IF(AND(L$3&lt;=NumWeeks,L40&gt;0),L$3,"")</f>
        <v/>
      </c>
      <c r="AQ40" s="15">
        <f>IF(AND(M$3&lt;=NumWeeks,M40&gt;0),M$3,"")</f>
        <v/>
      </c>
      <c r="AR40" s="15">
        <f>IF(AND(N$3&lt;=NumWeeks,N40&gt;0),N$3,"")</f>
        <v/>
      </c>
      <c r="AS40" s="15">
        <f>IF(AND(O$3&lt;=NumWeeks,O40&gt;0),O$3,"")</f>
        <v/>
      </c>
      <c r="AT40" s="15">
        <f>IF(AND(P$3&lt;=NumWeeks,P40&gt;0),P$3,"")</f>
        <v/>
      </c>
      <c r="AU40" s="15">
        <f>IF(AND(Q$3&lt;=NumWeeks,Q40&gt;0),Q$3,"")</f>
        <v/>
      </c>
      <c r="AV40" s="15">
        <f>IF(AND(R$3&lt;=NumWeeks,R40&gt;0),R$3,"")</f>
        <v/>
      </c>
      <c r="AW40" s="15">
        <f>IF(AND(S$3&lt;=NumWeeks,S40&gt;0),S$3,"")</f>
        <v/>
      </c>
      <c r="AX40" s="15">
        <f>IF(AND(T$3&lt;=NumWeeks,T40&gt;0),T$3,"")</f>
        <v/>
      </c>
      <c r="AY40" s="15">
        <f>IF(AND(U$3&lt;=NumWeeks,U40&gt;0),U$3,"")</f>
        <v/>
      </c>
      <c r="AZ40" s="15">
        <f>IF(AND(V$3&lt;=NumWeeks,V40&gt;0),V$3,"")</f>
        <v/>
      </c>
      <c r="BA40" s="15">
        <f>IF(AND(W$3&lt;=NumWeeks,W40&gt;0),W$3,"")</f>
        <v/>
      </c>
      <c r="BB40" s="15">
        <f>IF(AND(X$3&lt;=NumWeeks,X40&gt;0),X$3,"")</f>
        <v/>
      </c>
      <c r="BC40" s="15">
        <f>IF(AND(Y$3&lt;=NumWeeks,Y40&gt;0),Y$3,"")</f>
        <v/>
      </c>
      <c r="BD40" s="15">
        <f>IF(AND(Z$3&lt;=NumWeeks,Z40&gt;0),Z$3,"")</f>
        <v/>
      </c>
      <c r="BE40" s="15">
        <f>IF(AND(AA$3&lt;=NumWeeks,AA40&gt;0),AA$3,"")</f>
        <v/>
      </c>
      <c r="BF40" s="15">
        <f>IF(AND(AB$3&lt;=NumWeeks,AB40&gt;0),AB$3,"")</f>
        <v/>
      </c>
      <c r="BG40" s="15">
        <f>IF(AND(AC$3&lt;=NumWeeks,AC40&gt;0),AC$3,"")</f>
        <v/>
      </c>
      <c r="BH40" s="15">
        <f>IF(AND(AD$3&lt;=NumWeeks,AD40&gt;0),AD$3,"")</f>
        <v/>
      </c>
      <c r="BI40" s="15">
        <f>IF(AND(AE$3&lt;=NumWeeks,AE40&gt;0),AE$3,"")</f>
        <v/>
      </c>
    </row>
    <row r="41">
      <c r="A41" s="6" t="n"/>
      <c r="B41" s="6" t="n"/>
      <c r="C41" s="6" t="n"/>
      <c r="D41" s="6" t="n"/>
      <c r="E41" s="6" t="n"/>
      <c r="F41" s="16" t="n"/>
      <c r="G41" s="16" t="n"/>
      <c r="H41" s="16" t="n"/>
      <c r="I41" s="16" t="n"/>
      <c r="J41" s="16" t="n"/>
      <c r="K41" s="16" t="n"/>
      <c r="L41" s="16" t="n"/>
      <c r="M41" s="16" t="n"/>
      <c r="N41" s="16" t="n"/>
      <c r="O41" s="16" t="n"/>
      <c r="P41" s="16" t="n"/>
      <c r="Q41" s="16" t="n"/>
      <c r="R41" s="16" t="n"/>
      <c r="S41" s="16" t="n"/>
      <c r="T41" s="16" t="n"/>
      <c r="U41" s="16" t="n"/>
      <c r="V41" s="16" t="n"/>
      <c r="W41" s="16" t="n"/>
      <c r="X41" s="16" t="n"/>
      <c r="Y41" s="16" t="n"/>
      <c r="Z41" s="16" t="n"/>
      <c r="AA41" s="16" t="n"/>
      <c r="AB41" s="16" t="n"/>
      <c r="AC41" s="16" t="n"/>
      <c r="AD41" s="16" t="n"/>
      <c r="AE41" s="16" t="n"/>
      <c r="AF41" s="17">
        <f>IF($A41="","",SUMPRODUCT(($F$3:$AE$3&lt;=NumWeeks)*F41:AE41))</f>
        <v/>
      </c>
      <c r="AG41">
        <f>IF(COUNTIFS(AJ41:BI41,"&gt;0")=0,"",MIN(AJ41:BI41))</f>
        <v/>
      </c>
      <c r="AH41">
        <f>IF(COUNTIFS(AJ41:BI41,"&gt;0")=0,"",MAX(AJ41:BI41))</f>
        <v/>
      </c>
      <c r="AJ41" s="15">
        <f>IF(AND(F$3&lt;=NumWeeks,F41&gt;0),F$3,"")</f>
        <v/>
      </c>
      <c r="AK41" s="15">
        <f>IF(AND(G$3&lt;=NumWeeks,G41&gt;0),G$3,"")</f>
        <v/>
      </c>
      <c r="AL41" s="15">
        <f>IF(AND(H$3&lt;=NumWeeks,H41&gt;0),H$3,"")</f>
        <v/>
      </c>
      <c r="AM41" s="15">
        <f>IF(AND(I$3&lt;=NumWeeks,I41&gt;0),I$3,"")</f>
        <v/>
      </c>
      <c r="AN41" s="15">
        <f>IF(AND(J$3&lt;=NumWeeks,J41&gt;0),J$3,"")</f>
        <v/>
      </c>
      <c r="AO41" s="15">
        <f>IF(AND(K$3&lt;=NumWeeks,K41&gt;0),K$3,"")</f>
        <v/>
      </c>
      <c r="AP41" s="15">
        <f>IF(AND(L$3&lt;=NumWeeks,L41&gt;0),L$3,"")</f>
        <v/>
      </c>
      <c r="AQ41" s="15">
        <f>IF(AND(M$3&lt;=NumWeeks,M41&gt;0),M$3,"")</f>
        <v/>
      </c>
      <c r="AR41" s="15">
        <f>IF(AND(N$3&lt;=NumWeeks,N41&gt;0),N$3,"")</f>
        <v/>
      </c>
      <c r="AS41" s="15">
        <f>IF(AND(O$3&lt;=NumWeeks,O41&gt;0),O$3,"")</f>
        <v/>
      </c>
      <c r="AT41" s="15">
        <f>IF(AND(P$3&lt;=NumWeeks,P41&gt;0),P$3,"")</f>
        <v/>
      </c>
      <c r="AU41" s="15">
        <f>IF(AND(Q$3&lt;=NumWeeks,Q41&gt;0),Q$3,"")</f>
        <v/>
      </c>
      <c r="AV41" s="15">
        <f>IF(AND(R$3&lt;=NumWeeks,R41&gt;0),R$3,"")</f>
        <v/>
      </c>
      <c r="AW41" s="15">
        <f>IF(AND(S$3&lt;=NumWeeks,S41&gt;0),S$3,"")</f>
        <v/>
      </c>
      <c r="AX41" s="15">
        <f>IF(AND(T$3&lt;=NumWeeks,T41&gt;0),T$3,"")</f>
        <v/>
      </c>
      <c r="AY41" s="15">
        <f>IF(AND(U$3&lt;=NumWeeks,U41&gt;0),U$3,"")</f>
        <v/>
      </c>
      <c r="AZ41" s="15">
        <f>IF(AND(V$3&lt;=NumWeeks,V41&gt;0),V$3,"")</f>
        <v/>
      </c>
      <c r="BA41" s="15">
        <f>IF(AND(W$3&lt;=NumWeeks,W41&gt;0),W$3,"")</f>
        <v/>
      </c>
      <c r="BB41" s="15">
        <f>IF(AND(X$3&lt;=NumWeeks,X41&gt;0),X$3,"")</f>
        <v/>
      </c>
      <c r="BC41" s="15">
        <f>IF(AND(Y$3&lt;=NumWeeks,Y41&gt;0),Y$3,"")</f>
        <v/>
      </c>
      <c r="BD41" s="15">
        <f>IF(AND(Z$3&lt;=NumWeeks,Z41&gt;0),Z$3,"")</f>
        <v/>
      </c>
      <c r="BE41" s="15">
        <f>IF(AND(AA$3&lt;=NumWeeks,AA41&gt;0),AA$3,"")</f>
        <v/>
      </c>
      <c r="BF41" s="15">
        <f>IF(AND(AB$3&lt;=NumWeeks,AB41&gt;0),AB$3,"")</f>
        <v/>
      </c>
      <c r="BG41" s="15">
        <f>IF(AND(AC$3&lt;=NumWeeks,AC41&gt;0),AC$3,"")</f>
        <v/>
      </c>
      <c r="BH41" s="15">
        <f>IF(AND(AD$3&lt;=NumWeeks,AD41&gt;0),AD$3,"")</f>
        <v/>
      </c>
      <c r="BI41" s="15">
        <f>IF(AND(AE$3&lt;=NumWeeks,AE41&gt;0),AE$3,"")</f>
        <v/>
      </c>
    </row>
    <row r="42">
      <c r="A42" s="6" t="n"/>
      <c r="B42" s="6" t="n"/>
      <c r="C42" s="6" t="n"/>
      <c r="D42" s="6" t="n"/>
      <c r="E42" s="6" t="n"/>
      <c r="F42" s="16" t="n"/>
      <c r="G42" s="16" t="n"/>
      <c r="H42" s="16" t="n"/>
      <c r="I42" s="16" t="n"/>
      <c r="J42" s="16" t="n"/>
      <c r="K42" s="16" t="n"/>
      <c r="L42" s="16" t="n"/>
      <c r="M42" s="16" t="n"/>
      <c r="N42" s="16" t="n"/>
      <c r="O42" s="16" t="n"/>
      <c r="P42" s="16" t="n"/>
      <c r="Q42" s="16" t="n"/>
      <c r="R42" s="16" t="n"/>
      <c r="S42" s="16" t="n"/>
      <c r="T42" s="16" t="n"/>
      <c r="U42" s="16" t="n"/>
      <c r="V42" s="16" t="n"/>
      <c r="W42" s="16" t="n"/>
      <c r="X42" s="16" t="n"/>
      <c r="Y42" s="16" t="n"/>
      <c r="Z42" s="16" t="n"/>
      <c r="AA42" s="16" t="n"/>
      <c r="AB42" s="16" t="n"/>
      <c r="AC42" s="16" t="n"/>
      <c r="AD42" s="16" t="n"/>
      <c r="AE42" s="16" t="n"/>
      <c r="AF42" s="17">
        <f>IF($A42="","",SUMPRODUCT(($F$3:$AE$3&lt;=NumWeeks)*F42:AE42))</f>
        <v/>
      </c>
      <c r="AG42">
        <f>IF(COUNTIFS(AJ42:BI42,"&gt;0")=0,"",MIN(AJ42:BI42))</f>
        <v/>
      </c>
      <c r="AH42">
        <f>IF(COUNTIFS(AJ42:BI42,"&gt;0")=0,"",MAX(AJ42:BI42))</f>
        <v/>
      </c>
      <c r="AJ42" s="15">
        <f>IF(AND(F$3&lt;=NumWeeks,F42&gt;0),F$3,"")</f>
        <v/>
      </c>
      <c r="AK42" s="15">
        <f>IF(AND(G$3&lt;=NumWeeks,G42&gt;0),G$3,"")</f>
        <v/>
      </c>
      <c r="AL42" s="15">
        <f>IF(AND(H$3&lt;=NumWeeks,H42&gt;0),H$3,"")</f>
        <v/>
      </c>
      <c r="AM42" s="15">
        <f>IF(AND(I$3&lt;=NumWeeks,I42&gt;0),I$3,"")</f>
        <v/>
      </c>
      <c r="AN42" s="15">
        <f>IF(AND(J$3&lt;=NumWeeks,J42&gt;0),J$3,"")</f>
        <v/>
      </c>
      <c r="AO42" s="15">
        <f>IF(AND(K$3&lt;=NumWeeks,K42&gt;0),K$3,"")</f>
        <v/>
      </c>
      <c r="AP42" s="15">
        <f>IF(AND(L$3&lt;=NumWeeks,L42&gt;0),L$3,"")</f>
        <v/>
      </c>
      <c r="AQ42" s="15">
        <f>IF(AND(M$3&lt;=NumWeeks,M42&gt;0),M$3,"")</f>
        <v/>
      </c>
      <c r="AR42" s="15">
        <f>IF(AND(N$3&lt;=NumWeeks,N42&gt;0),N$3,"")</f>
        <v/>
      </c>
      <c r="AS42" s="15">
        <f>IF(AND(O$3&lt;=NumWeeks,O42&gt;0),O$3,"")</f>
        <v/>
      </c>
      <c r="AT42" s="15">
        <f>IF(AND(P$3&lt;=NumWeeks,P42&gt;0),P$3,"")</f>
        <v/>
      </c>
      <c r="AU42" s="15">
        <f>IF(AND(Q$3&lt;=NumWeeks,Q42&gt;0),Q$3,"")</f>
        <v/>
      </c>
      <c r="AV42" s="15">
        <f>IF(AND(R$3&lt;=NumWeeks,R42&gt;0),R$3,"")</f>
        <v/>
      </c>
      <c r="AW42" s="15">
        <f>IF(AND(S$3&lt;=NumWeeks,S42&gt;0),S$3,"")</f>
        <v/>
      </c>
      <c r="AX42" s="15">
        <f>IF(AND(T$3&lt;=NumWeeks,T42&gt;0),T$3,"")</f>
        <v/>
      </c>
      <c r="AY42" s="15">
        <f>IF(AND(U$3&lt;=NumWeeks,U42&gt;0),U$3,"")</f>
        <v/>
      </c>
      <c r="AZ42" s="15">
        <f>IF(AND(V$3&lt;=NumWeeks,V42&gt;0),V$3,"")</f>
        <v/>
      </c>
      <c r="BA42" s="15">
        <f>IF(AND(W$3&lt;=NumWeeks,W42&gt;0),W$3,"")</f>
        <v/>
      </c>
      <c r="BB42" s="15">
        <f>IF(AND(X$3&lt;=NumWeeks,X42&gt;0),X$3,"")</f>
        <v/>
      </c>
      <c r="BC42" s="15">
        <f>IF(AND(Y$3&lt;=NumWeeks,Y42&gt;0),Y$3,"")</f>
        <v/>
      </c>
      <c r="BD42" s="15">
        <f>IF(AND(Z$3&lt;=NumWeeks,Z42&gt;0),Z$3,"")</f>
        <v/>
      </c>
      <c r="BE42" s="15">
        <f>IF(AND(AA$3&lt;=NumWeeks,AA42&gt;0),AA$3,"")</f>
        <v/>
      </c>
      <c r="BF42" s="15">
        <f>IF(AND(AB$3&lt;=NumWeeks,AB42&gt;0),AB$3,"")</f>
        <v/>
      </c>
      <c r="BG42" s="15">
        <f>IF(AND(AC$3&lt;=NumWeeks,AC42&gt;0),AC$3,"")</f>
        <v/>
      </c>
      <c r="BH42" s="15">
        <f>IF(AND(AD$3&lt;=NumWeeks,AD42&gt;0),AD$3,"")</f>
        <v/>
      </c>
      <c r="BI42" s="15">
        <f>IF(AND(AE$3&lt;=NumWeeks,AE42&gt;0),AE$3,"")</f>
        <v/>
      </c>
    </row>
    <row r="43">
      <c r="A43" s="6" t="n"/>
      <c r="B43" s="6" t="n"/>
      <c r="C43" s="6" t="n"/>
      <c r="D43" s="6" t="n"/>
      <c r="E43" s="6" t="n"/>
      <c r="F43" s="16" t="n"/>
      <c r="G43" s="16" t="n"/>
      <c r="H43" s="16" t="n"/>
      <c r="I43" s="16" t="n"/>
      <c r="J43" s="16" t="n"/>
      <c r="K43" s="16" t="n"/>
      <c r="L43" s="16" t="n"/>
      <c r="M43" s="16" t="n"/>
      <c r="N43" s="16" t="n"/>
      <c r="O43" s="16" t="n"/>
      <c r="P43" s="16" t="n"/>
      <c r="Q43" s="16" t="n"/>
      <c r="R43" s="16" t="n"/>
      <c r="S43" s="16" t="n"/>
      <c r="T43" s="16" t="n"/>
      <c r="U43" s="16" t="n"/>
      <c r="V43" s="16" t="n"/>
      <c r="W43" s="16" t="n"/>
      <c r="X43" s="16" t="n"/>
      <c r="Y43" s="16" t="n"/>
      <c r="Z43" s="16" t="n"/>
      <c r="AA43" s="16" t="n"/>
      <c r="AB43" s="16" t="n"/>
      <c r="AC43" s="16" t="n"/>
      <c r="AD43" s="16" t="n"/>
      <c r="AE43" s="16" t="n"/>
      <c r="AF43" s="17">
        <f>IF($A43="","",SUMPRODUCT(($F$3:$AE$3&lt;=NumWeeks)*F43:AE43))</f>
        <v/>
      </c>
      <c r="AG43">
        <f>IF(COUNTIFS(AJ43:BI43,"&gt;0")=0,"",MIN(AJ43:BI43))</f>
        <v/>
      </c>
      <c r="AH43">
        <f>IF(COUNTIFS(AJ43:BI43,"&gt;0")=0,"",MAX(AJ43:BI43))</f>
        <v/>
      </c>
      <c r="AJ43" s="15">
        <f>IF(AND(F$3&lt;=NumWeeks,F43&gt;0),F$3,"")</f>
        <v/>
      </c>
      <c r="AK43" s="15">
        <f>IF(AND(G$3&lt;=NumWeeks,G43&gt;0),G$3,"")</f>
        <v/>
      </c>
      <c r="AL43" s="15">
        <f>IF(AND(H$3&lt;=NumWeeks,H43&gt;0),H$3,"")</f>
        <v/>
      </c>
      <c r="AM43" s="15">
        <f>IF(AND(I$3&lt;=NumWeeks,I43&gt;0),I$3,"")</f>
        <v/>
      </c>
      <c r="AN43" s="15">
        <f>IF(AND(J$3&lt;=NumWeeks,J43&gt;0),J$3,"")</f>
        <v/>
      </c>
      <c r="AO43" s="15">
        <f>IF(AND(K$3&lt;=NumWeeks,K43&gt;0),K$3,"")</f>
        <v/>
      </c>
      <c r="AP43" s="15">
        <f>IF(AND(L$3&lt;=NumWeeks,L43&gt;0),L$3,"")</f>
        <v/>
      </c>
      <c r="AQ43" s="15">
        <f>IF(AND(M$3&lt;=NumWeeks,M43&gt;0),M$3,"")</f>
        <v/>
      </c>
      <c r="AR43" s="15">
        <f>IF(AND(N$3&lt;=NumWeeks,N43&gt;0),N$3,"")</f>
        <v/>
      </c>
      <c r="AS43" s="15">
        <f>IF(AND(O$3&lt;=NumWeeks,O43&gt;0),O$3,"")</f>
        <v/>
      </c>
      <c r="AT43" s="15">
        <f>IF(AND(P$3&lt;=NumWeeks,P43&gt;0),P$3,"")</f>
        <v/>
      </c>
      <c r="AU43" s="15">
        <f>IF(AND(Q$3&lt;=NumWeeks,Q43&gt;0),Q$3,"")</f>
        <v/>
      </c>
      <c r="AV43" s="15">
        <f>IF(AND(R$3&lt;=NumWeeks,R43&gt;0),R$3,"")</f>
        <v/>
      </c>
      <c r="AW43" s="15">
        <f>IF(AND(S$3&lt;=NumWeeks,S43&gt;0),S$3,"")</f>
        <v/>
      </c>
      <c r="AX43" s="15">
        <f>IF(AND(T$3&lt;=NumWeeks,T43&gt;0),T$3,"")</f>
        <v/>
      </c>
      <c r="AY43" s="15">
        <f>IF(AND(U$3&lt;=NumWeeks,U43&gt;0),U$3,"")</f>
        <v/>
      </c>
      <c r="AZ43" s="15">
        <f>IF(AND(V$3&lt;=NumWeeks,V43&gt;0),V$3,"")</f>
        <v/>
      </c>
      <c r="BA43" s="15">
        <f>IF(AND(W$3&lt;=NumWeeks,W43&gt;0),W$3,"")</f>
        <v/>
      </c>
      <c r="BB43" s="15">
        <f>IF(AND(X$3&lt;=NumWeeks,X43&gt;0),X$3,"")</f>
        <v/>
      </c>
      <c r="BC43" s="15">
        <f>IF(AND(Y$3&lt;=NumWeeks,Y43&gt;0),Y$3,"")</f>
        <v/>
      </c>
      <c r="BD43" s="15">
        <f>IF(AND(Z$3&lt;=NumWeeks,Z43&gt;0),Z$3,"")</f>
        <v/>
      </c>
      <c r="BE43" s="15">
        <f>IF(AND(AA$3&lt;=NumWeeks,AA43&gt;0),AA$3,"")</f>
        <v/>
      </c>
      <c r="BF43" s="15">
        <f>IF(AND(AB$3&lt;=NumWeeks,AB43&gt;0),AB$3,"")</f>
        <v/>
      </c>
      <c r="BG43" s="15">
        <f>IF(AND(AC$3&lt;=NumWeeks,AC43&gt;0),AC$3,"")</f>
        <v/>
      </c>
      <c r="BH43" s="15">
        <f>IF(AND(AD$3&lt;=NumWeeks,AD43&gt;0),AD$3,"")</f>
        <v/>
      </c>
      <c r="BI43" s="15">
        <f>IF(AND(AE$3&lt;=NumWeeks,AE43&gt;0),AE$3,"")</f>
        <v/>
      </c>
    </row>
    <row r="44">
      <c r="A44" s="6" t="n"/>
      <c r="B44" s="6" t="n"/>
      <c r="C44" s="6" t="n"/>
      <c r="D44" s="6" t="n"/>
      <c r="E44" s="6" t="n"/>
      <c r="F44" s="16" t="n"/>
      <c r="G44" s="16" t="n"/>
      <c r="H44" s="16" t="n"/>
      <c r="I44" s="16" t="n"/>
      <c r="J44" s="16" t="n"/>
      <c r="K44" s="16" t="n"/>
      <c r="L44" s="16" t="n"/>
      <c r="M44" s="16" t="n"/>
      <c r="N44" s="16" t="n"/>
      <c r="O44" s="16" t="n"/>
      <c r="P44" s="16" t="n"/>
      <c r="Q44" s="16" t="n"/>
      <c r="R44" s="16" t="n"/>
      <c r="S44" s="16" t="n"/>
      <c r="T44" s="16" t="n"/>
      <c r="U44" s="16" t="n"/>
      <c r="V44" s="16" t="n"/>
      <c r="W44" s="16" t="n"/>
      <c r="X44" s="16" t="n"/>
      <c r="Y44" s="16" t="n"/>
      <c r="Z44" s="16" t="n"/>
      <c r="AA44" s="16" t="n"/>
      <c r="AB44" s="16" t="n"/>
      <c r="AC44" s="16" t="n"/>
      <c r="AD44" s="16" t="n"/>
      <c r="AE44" s="16" t="n"/>
      <c r="AF44" s="17">
        <f>IF($A44="","",SUMPRODUCT(($F$3:$AE$3&lt;=NumWeeks)*F44:AE44))</f>
        <v/>
      </c>
      <c r="AG44">
        <f>IF(COUNTIFS(AJ44:BI44,"&gt;0")=0,"",MIN(AJ44:BI44))</f>
        <v/>
      </c>
      <c r="AH44">
        <f>IF(COUNTIFS(AJ44:BI44,"&gt;0")=0,"",MAX(AJ44:BI44))</f>
        <v/>
      </c>
      <c r="AJ44" s="15">
        <f>IF(AND(F$3&lt;=NumWeeks,F44&gt;0),F$3,"")</f>
        <v/>
      </c>
      <c r="AK44" s="15">
        <f>IF(AND(G$3&lt;=NumWeeks,G44&gt;0),G$3,"")</f>
        <v/>
      </c>
      <c r="AL44" s="15">
        <f>IF(AND(H$3&lt;=NumWeeks,H44&gt;0),H$3,"")</f>
        <v/>
      </c>
      <c r="AM44" s="15">
        <f>IF(AND(I$3&lt;=NumWeeks,I44&gt;0),I$3,"")</f>
        <v/>
      </c>
      <c r="AN44" s="15">
        <f>IF(AND(J$3&lt;=NumWeeks,J44&gt;0),J$3,"")</f>
        <v/>
      </c>
      <c r="AO44" s="15">
        <f>IF(AND(K$3&lt;=NumWeeks,K44&gt;0),K$3,"")</f>
        <v/>
      </c>
      <c r="AP44" s="15">
        <f>IF(AND(L$3&lt;=NumWeeks,L44&gt;0),L$3,"")</f>
        <v/>
      </c>
      <c r="AQ44" s="15">
        <f>IF(AND(M$3&lt;=NumWeeks,M44&gt;0),M$3,"")</f>
        <v/>
      </c>
      <c r="AR44" s="15">
        <f>IF(AND(N$3&lt;=NumWeeks,N44&gt;0),N$3,"")</f>
        <v/>
      </c>
      <c r="AS44" s="15">
        <f>IF(AND(O$3&lt;=NumWeeks,O44&gt;0),O$3,"")</f>
        <v/>
      </c>
      <c r="AT44" s="15">
        <f>IF(AND(P$3&lt;=NumWeeks,P44&gt;0),P$3,"")</f>
        <v/>
      </c>
      <c r="AU44" s="15">
        <f>IF(AND(Q$3&lt;=NumWeeks,Q44&gt;0),Q$3,"")</f>
        <v/>
      </c>
      <c r="AV44" s="15">
        <f>IF(AND(R$3&lt;=NumWeeks,R44&gt;0),R$3,"")</f>
        <v/>
      </c>
      <c r="AW44" s="15">
        <f>IF(AND(S$3&lt;=NumWeeks,S44&gt;0),S$3,"")</f>
        <v/>
      </c>
      <c r="AX44" s="15">
        <f>IF(AND(T$3&lt;=NumWeeks,T44&gt;0),T$3,"")</f>
        <v/>
      </c>
      <c r="AY44" s="15">
        <f>IF(AND(U$3&lt;=NumWeeks,U44&gt;0),U$3,"")</f>
        <v/>
      </c>
      <c r="AZ44" s="15">
        <f>IF(AND(V$3&lt;=NumWeeks,V44&gt;0),V$3,"")</f>
        <v/>
      </c>
      <c r="BA44" s="15">
        <f>IF(AND(W$3&lt;=NumWeeks,W44&gt;0),W$3,"")</f>
        <v/>
      </c>
      <c r="BB44" s="15">
        <f>IF(AND(X$3&lt;=NumWeeks,X44&gt;0),X$3,"")</f>
        <v/>
      </c>
      <c r="BC44" s="15">
        <f>IF(AND(Y$3&lt;=NumWeeks,Y44&gt;0),Y$3,"")</f>
        <v/>
      </c>
      <c r="BD44" s="15">
        <f>IF(AND(Z$3&lt;=NumWeeks,Z44&gt;0),Z$3,"")</f>
        <v/>
      </c>
      <c r="BE44" s="15">
        <f>IF(AND(AA$3&lt;=NumWeeks,AA44&gt;0),AA$3,"")</f>
        <v/>
      </c>
      <c r="BF44" s="15">
        <f>IF(AND(AB$3&lt;=NumWeeks,AB44&gt;0),AB$3,"")</f>
        <v/>
      </c>
      <c r="BG44" s="15">
        <f>IF(AND(AC$3&lt;=NumWeeks,AC44&gt;0),AC$3,"")</f>
        <v/>
      </c>
      <c r="BH44" s="15">
        <f>IF(AND(AD$3&lt;=NumWeeks,AD44&gt;0),AD$3,"")</f>
        <v/>
      </c>
      <c r="BI44" s="15">
        <f>IF(AND(AE$3&lt;=NumWeeks,AE44&gt;0),AE$3,"")</f>
        <v/>
      </c>
    </row>
    <row r="45">
      <c r="A45" s="6" t="n"/>
      <c r="B45" s="6" t="n"/>
      <c r="C45" s="6" t="n"/>
      <c r="D45" s="6" t="n"/>
      <c r="E45" s="6" t="n"/>
      <c r="F45" s="16" t="n"/>
      <c r="G45" s="16" t="n"/>
      <c r="H45" s="16" t="n"/>
      <c r="I45" s="16" t="n"/>
      <c r="J45" s="16" t="n"/>
      <c r="K45" s="16" t="n"/>
      <c r="L45" s="16" t="n"/>
      <c r="M45" s="16" t="n"/>
      <c r="N45" s="16" t="n"/>
      <c r="O45" s="16" t="n"/>
      <c r="P45" s="16" t="n"/>
      <c r="Q45" s="16" t="n"/>
      <c r="R45" s="16" t="n"/>
      <c r="S45" s="16" t="n"/>
      <c r="T45" s="16" t="n"/>
      <c r="U45" s="16" t="n"/>
      <c r="V45" s="16" t="n"/>
      <c r="W45" s="16" t="n"/>
      <c r="X45" s="16" t="n"/>
      <c r="Y45" s="16" t="n"/>
      <c r="Z45" s="16" t="n"/>
      <c r="AA45" s="16" t="n"/>
      <c r="AB45" s="16" t="n"/>
      <c r="AC45" s="16" t="n"/>
      <c r="AD45" s="16" t="n"/>
      <c r="AE45" s="16" t="n"/>
      <c r="AF45" s="17">
        <f>IF($A45="","",SUMPRODUCT(($F$3:$AE$3&lt;=NumWeeks)*F45:AE45))</f>
        <v/>
      </c>
      <c r="AG45">
        <f>IF(COUNTIFS(AJ45:BI45,"&gt;0")=0,"",MIN(AJ45:BI45))</f>
        <v/>
      </c>
      <c r="AH45">
        <f>IF(COUNTIFS(AJ45:BI45,"&gt;0")=0,"",MAX(AJ45:BI45))</f>
        <v/>
      </c>
      <c r="AJ45" s="15">
        <f>IF(AND(F$3&lt;=NumWeeks,F45&gt;0),F$3,"")</f>
        <v/>
      </c>
      <c r="AK45" s="15">
        <f>IF(AND(G$3&lt;=NumWeeks,G45&gt;0),G$3,"")</f>
        <v/>
      </c>
      <c r="AL45" s="15">
        <f>IF(AND(H$3&lt;=NumWeeks,H45&gt;0),H$3,"")</f>
        <v/>
      </c>
      <c r="AM45" s="15">
        <f>IF(AND(I$3&lt;=NumWeeks,I45&gt;0),I$3,"")</f>
        <v/>
      </c>
      <c r="AN45" s="15">
        <f>IF(AND(J$3&lt;=NumWeeks,J45&gt;0),J$3,"")</f>
        <v/>
      </c>
      <c r="AO45" s="15">
        <f>IF(AND(K$3&lt;=NumWeeks,K45&gt;0),K$3,"")</f>
        <v/>
      </c>
      <c r="AP45" s="15">
        <f>IF(AND(L$3&lt;=NumWeeks,L45&gt;0),L$3,"")</f>
        <v/>
      </c>
      <c r="AQ45" s="15">
        <f>IF(AND(M$3&lt;=NumWeeks,M45&gt;0),M$3,"")</f>
        <v/>
      </c>
      <c r="AR45" s="15">
        <f>IF(AND(N$3&lt;=NumWeeks,N45&gt;0),N$3,"")</f>
        <v/>
      </c>
      <c r="AS45" s="15">
        <f>IF(AND(O$3&lt;=NumWeeks,O45&gt;0),O$3,"")</f>
        <v/>
      </c>
      <c r="AT45" s="15">
        <f>IF(AND(P$3&lt;=NumWeeks,P45&gt;0),P$3,"")</f>
        <v/>
      </c>
      <c r="AU45" s="15">
        <f>IF(AND(Q$3&lt;=NumWeeks,Q45&gt;0),Q$3,"")</f>
        <v/>
      </c>
      <c r="AV45" s="15">
        <f>IF(AND(R$3&lt;=NumWeeks,R45&gt;0),R$3,"")</f>
        <v/>
      </c>
      <c r="AW45" s="15">
        <f>IF(AND(S$3&lt;=NumWeeks,S45&gt;0),S$3,"")</f>
        <v/>
      </c>
      <c r="AX45" s="15">
        <f>IF(AND(T$3&lt;=NumWeeks,T45&gt;0),T$3,"")</f>
        <v/>
      </c>
      <c r="AY45" s="15">
        <f>IF(AND(U$3&lt;=NumWeeks,U45&gt;0),U$3,"")</f>
        <v/>
      </c>
      <c r="AZ45" s="15">
        <f>IF(AND(V$3&lt;=NumWeeks,V45&gt;0),V$3,"")</f>
        <v/>
      </c>
      <c r="BA45" s="15">
        <f>IF(AND(W$3&lt;=NumWeeks,W45&gt;0),W$3,"")</f>
        <v/>
      </c>
      <c r="BB45" s="15">
        <f>IF(AND(X$3&lt;=NumWeeks,X45&gt;0),X$3,"")</f>
        <v/>
      </c>
      <c r="BC45" s="15">
        <f>IF(AND(Y$3&lt;=NumWeeks,Y45&gt;0),Y$3,"")</f>
        <v/>
      </c>
      <c r="BD45" s="15">
        <f>IF(AND(Z$3&lt;=NumWeeks,Z45&gt;0),Z$3,"")</f>
        <v/>
      </c>
      <c r="BE45" s="15">
        <f>IF(AND(AA$3&lt;=NumWeeks,AA45&gt;0),AA$3,"")</f>
        <v/>
      </c>
      <c r="BF45" s="15">
        <f>IF(AND(AB$3&lt;=NumWeeks,AB45&gt;0),AB$3,"")</f>
        <v/>
      </c>
      <c r="BG45" s="15">
        <f>IF(AND(AC$3&lt;=NumWeeks,AC45&gt;0),AC$3,"")</f>
        <v/>
      </c>
      <c r="BH45" s="15">
        <f>IF(AND(AD$3&lt;=NumWeeks,AD45&gt;0),AD$3,"")</f>
        <v/>
      </c>
      <c r="BI45" s="15">
        <f>IF(AND(AE$3&lt;=NumWeeks,AE45&gt;0),AE$3,"")</f>
        <v/>
      </c>
    </row>
    <row r="46"/>
    <row r="47">
      <c r="E47" s="2" t="inlineStr">
        <is>
          <t>Weekly total</t>
        </is>
      </c>
      <c r="F47" s="17">
        <f>IF(F$3&gt;NumWeeks,0,SUM(F6:F45))</f>
        <v/>
      </c>
      <c r="G47" s="17">
        <f>IF(G$3&gt;NumWeeks,0,SUM(G6:G45))</f>
        <v/>
      </c>
      <c r="H47" s="17">
        <f>IF(H$3&gt;NumWeeks,0,SUM(H6:H45))</f>
        <v/>
      </c>
      <c r="I47" s="17">
        <f>IF(I$3&gt;NumWeeks,0,SUM(I6:I45))</f>
        <v/>
      </c>
      <c r="J47" s="17">
        <f>IF(J$3&gt;NumWeeks,0,SUM(J6:J45))</f>
        <v/>
      </c>
      <c r="K47" s="17">
        <f>IF(K$3&gt;NumWeeks,0,SUM(K6:K45))</f>
        <v/>
      </c>
      <c r="L47" s="17">
        <f>IF(L$3&gt;NumWeeks,0,SUM(L6:L45))</f>
        <v/>
      </c>
      <c r="M47" s="17">
        <f>IF(M$3&gt;NumWeeks,0,SUM(M6:M45))</f>
        <v/>
      </c>
      <c r="N47" s="17">
        <f>IF(N$3&gt;NumWeeks,0,SUM(N6:N45))</f>
        <v/>
      </c>
      <c r="O47" s="17">
        <f>IF(O$3&gt;NumWeeks,0,SUM(O6:O45))</f>
        <v/>
      </c>
      <c r="P47" s="17">
        <f>IF(P$3&gt;NumWeeks,0,SUM(P6:P45))</f>
        <v/>
      </c>
      <c r="Q47" s="17">
        <f>IF(Q$3&gt;NumWeeks,0,SUM(Q6:Q45))</f>
        <v/>
      </c>
      <c r="R47" s="17">
        <f>IF(R$3&gt;NumWeeks,0,SUM(R6:R45))</f>
        <v/>
      </c>
      <c r="S47" s="17">
        <f>IF(S$3&gt;NumWeeks,0,SUM(S6:S45))</f>
        <v/>
      </c>
      <c r="T47" s="17">
        <f>IF(T$3&gt;NumWeeks,0,SUM(T6:T45))</f>
        <v/>
      </c>
      <c r="U47" s="17">
        <f>IF(U$3&gt;NumWeeks,0,SUM(U6:U45))</f>
        <v/>
      </c>
      <c r="V47" s="17">
        <f>IF(V$3&gt;NumWeeks,0,SUM(V6:V45))</f>
        <v/>
      </c>
      <c r="W47" s="17">
        <f>IF(W$3&gt;NumWeeks,0,SUM(W6:W45))</f>
        <v/>
      </c>
      <c r="X47" s="17">
        <f>IF(X$3&gt;NumWeeks,0,SUM(X6:X45))</f>
        <v/>
      </c>
      <c r="Y47" s="17">
        <f>IF(Y$3&gt;NumWeeks,0,SUM(Y6:Y45))</f>
        <v/>
      </c>
      <c r="Z47" s="17">
        <f>IF(Z$3&gt;NumWeeks,0,SUM(Z6:Z45))</f>
        <v/>
      </c>
      <c r="AA47" s="17">
        <f>IF(AA$3&gt;NumWeeks,0,SUM(AA6:AA45))</f>
        <v/>
      </c>
      <c r="AB47" s="17">
        <f>IF(AB$3&gt;NumWeeks,0,SUM(AB6:AB45))</f>
        <v/>
      </c>
      <c r="AC47" s="17">
        <f>IF(AC$3&gt;NumWeeks,0,SUM(AC6:AC45))</f>
        <v/>
      </c>
      <c r="AD47" s="17">
        <f>IF(AD$3&gt;NumWeeks,0,SUM(AD6:AD45))</f>
        <v/>
      </c>
      <c r="AE47" s="17">
        <f>IF(AE$3&gt;NumWeeks,0,SUM(AE6:AE45))</f>
        <v/>
      </c>
    </row>
    <row r="48">
      <c r="E48" s="2" t="inlineStr">
        <is>
          <t>People needed (full-time equivalent)</t>
        </is>
      </c>
      <c r="F48" s="18">
        <f>IF(StdHours=0,0,F47/StdHours)</f>
        <v/>
      </c>
      <c r="G48" s="18">
        <f>IF(StdHours=0,0,G47/StdHours)</f>
        <v/>
      </c>
      <c r="H48" s="18">
        <f>IF(StdHours=0,0,H47/StdHours)</f>
        <v/>
      </c>
      <c r="I48" s="18">
        <f>IF(StdHours=0,0,I47/StdHours)</f>
        <v/>
      </c>
      <c r="J48" s="18">
        <f>IF(StdHours=0,0,J47/StdHours)</f>
        <v/>
      </c>
      <c r="K48" s="18">
        <f>IF(StdHours=0,0,K47/StdHours)</f>
        <v/>
      </c>
      <c r="L48" s="18">
        <f>IF(StdHours=0,0,L47/StdHours)</f>
        <v/>
      </c>
      <c r="M48" s="18">
        <f>IF(StdHours=0,0,M47/StdHours)</f>
        <v/>
      </c>
      <c r="N48" s="18">
        <f>IF(StdHours=0,0,N47/StdHours)</f>
        <v/>
      </c>
      <c r="O48" s="18">
        <f>IF(StdHours=0,0,O47/StdHours)</f>
        <v/>
      </c>
      <c r="P48" s="18">
        <f>IF(StdHours=0,0,P47/StdHours)</f>
        <v/>
      </c>
      <c r="Q48" s="18">
        <f>IF(StdHours=0,0,Q47/StdHours)</f>
        <v/>
      </c>
      <c r="R48" s="18">
        <f>IF(StdHours=0,0,R47/StdHours)</f>
        <v/>
      </c>
      <c r="S48" s="18">
        <f>IF(StdHours=0,0,S47/StdHours)</f>
        <v/>
      </c>
      <c r="T48" s="18">
        <f>IF(StdHours=0,0,T47/StdHours)</f>
        <v/>
      </c>
      <c r="U48" s="18">
        <f>IF(StdHours=0,0,U47/StdHours)</f>
        <v/>
      </c>
      <c r="V48" s="18">
        <f>IF(StdHours=0,0,V47/StdHours)</f>
        <v/>
      </c>
      <c r="W48" s="18">
        <f>IF(StdHours=0,0,W47/StdHours)</f>
        <v/>
      </c>
      <c r="X48" s="18">
        <f>IF(StdHours=0,0,X47/StdHours)</f>
        <v/>
      </c>
      <c r="Y48" s="18">
        <f>IF(StdHours=0,0,Y47/StdHours)</f>
        <v/>
      </c>
      <c r="Z48" s="18">
        <f>IF(StdHours=0,0,Z47/StdHours)</f>
        <v/>
      </c>
      <c r="AA48" s="18">
        <f>IF(StdHours=0,0,AA47/StdHours)</f>
        <v/>
      </c>
      <c r="AB48" s="18">
        <f>IF(StdHours=0,0,AB47/StdHours)</f>
        <v/>
      </c>
      <c r="AC48" s="18">
        <f>IF(StdHours=0,0,AC47/StdHours)</f>
        <v/>
      </c>
      <c r="AD48" s="18">
        <f>IF(StdHours=0,0,AD47/StdHours)</f>
        <v/>
      </c>
      <c r="AE48" s="18">
        <f>IF(StdHours=0,0,AE47/StdHours)</f>
        <v/>
      </c>
    </row>
    <row r="49">
      <c r="E49" s="2" t="inlineStr">
        <is>
          <t>Open-seat hours</t>
        </is>
      </c>
      <c r="F49" s="17">
        <f>IF(F$3&gt;NumWeeks,0,SUMIFS(F6:F45,$D$6:$D$45,"Open"))</f>
        <v/>
      </c>
      <c r="G49" s="17">
        <f>IF(G$3&gt;NumWeeks,0,SUMIFS(G6:G45,$D$6:$D$45,"Open"))</f>
        <v/>
      </c>
      <c r="H49" s="17">
        <f>IF(H$3&gt;NumWeeks,0,SUMIFS(H6:H45,$D$6:$D$45,"Open"))</f>
        <v/>
      </c>
      <c r="I49" s="17">
        <f>IF(I$3&gt;NumWeeks,0,SUMIFS(I6:I45,$D$6:$D$45,"Open"))</f>
        <v/>
      </c>
      <c r="J49" s="17">
        <f>IF(J$3&gt;NumWeeks,0,SUMIFS(J6:J45,$D$6:$D$45,"Open"))</f>
        <v/>
      </c>
      <c r="K49" s="17">
        <f>IF(K$3&gt;NumWeeks,0,SUMIFS(K6:K45,$D$6:$D$45,"Open"))</f>
        <v/>
      </c>
      <c r="L49" s="17">
        <f>IF(L$3&gt;NumWeeks,0,SUMIFS(L6:L45,$D$6:$D$45,"Open"))</f>
        <v/>
      </c>
      <c r="M49" s="17">
        <f>IF(M$3&gt;NumWeeks,0,SUMIFS(M6:M45,$D$6:$D$45,"Open"))</f>
        <v/>
      </c>
      <c r="N49" s="17">
        <f>IF(N$3&gt;NumWeeks,0,SUMIFS(N6:N45,$D$6:$D$45,"Open"))</f>
        <v/>
      </c>
      <c r="O49" s="17">
        <f>IF(O$3&gt;NumWeeks,0,SUMIFS(O6:O45,$D$6:$D$45,"Open"))</f>
        <v/>
      </c>
      <c r="P49" s="17">
        <f>IF(P$3&gt;NumWeeks,0,SUMIFS(P6:P45,$D$6:$D$45,"Open"))</f>
        <v/>
      </c>
      <c r="Q49" s="17">
        <f>IF(Q$3&gt;NumWeeks,0,SUMIFS(Q6:Q45,$D$6:$D$45,"Open"))</f>
        <v/>
      </c>
      <c r="R49" s="17">
        <f>IF(R$3&gt;NumWeeks,0,SUMIFS(R6:R45,$D$6:$D$45,"Open"))</f>
        <v/>
      </c>
      <c r="S49" s="17">
        <f>IF(S$3&gt;NumWeeks,0,SUMIFS(S6:S45,$D$6:$D$45,"Open"))</f>
        <v/>
      </c>
      <c r="T49" s="17">
        <f>IF(T$3&gt;NumWeeks,0,SUMIFS(T6:T45,$D$6:$D$45,"Open"))</f>
        <v/>
      </c>
      <c r="U49" s="17">
        <f>IF(U$3&gt;NumWeeks,0,SUMIFS(U6:U45,$D$6:$D$45,"Open"))</f>
        <v/>
      </c>
      <c r="V49" s="17">
        <f>IF(V$3&gt;NumWeeks,0,SUMIFS(V6:V45,$D$6:$D$45,"Open"))</f>
        <v/>
      </c>
      <c r="W49" s="17">
        <f>IF(W$3&gt;NumWeeks,0,SUMIFS(W6:W45,$D$6:$D$45,"Open"))</f>
        <v/>
      </c>
      <c r="X49" s="17">
        <f>IF(X$3&gt;NumWeeks,0,SUMIFS(X6:X45,$D$6:$D$45,"Open"))</f>
        <v/>
      </c>
      <c r="Y49" s="17">
        <f>IF(Y$3&gt;NumWeeks,0,SUMIFS(Y6:Y45,$D$6:$D$45,"Open"))</f>
        <v/>
      </c>
      <c r="Z49" s="17">
        <f>IF(Z$3&gt;NumWeeks,0,SUMIFS(Z6:Z45,$D$6:$D$45,"Open"))</f>
        <v/>
      </c>
      <c r="AA49" s="17">
        <f>IF(AA$3&gt;NumWeeks,0,SUMIFS(AA6:AA45,$D$6:$D$45,"Open"))</f>
        <v/>
      </c>
      <c r="AB49" s="17">
        <f>IF(AB$3&gt;NumWeeks,0,SUMIFS(AB6:AB45,$D$6:$D$45,"Open"))</f>
        <v/>
      </c>
      <c r="AC49" s="17">
        <f>IF(AC$3&gt;NumWeeks,0,SUMIFS(AC6:AC45,$D$6:$D$45,"Open"))</f>
        <v/>
      </c>
      <c r="AD49" s="17">
        <f>IF(AD$3&gt;NumWeeks,0,SUMIFS(AD6:AD45,$D$6:$D$45,"Open"))</f>
        <v/>
      </c>
      <c r="AE49" s="17">
        <f>IF(AE$3&gt;NumWeeks,0,SUMIFS(AE6:AE45,$D$6:$D$45,"Open"))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conditionalFormatting sqref="F2:AE49">
    <cfRule type="expression" priority="1" dxfId="1" stopIfTrue="0">
      <formula>F$3&gt;NumWeeks</formula>
    </cfRule>
  </conditionalFormatting>
  <conditionalFormatting sqref="F6:AE45">
    <cfRule type="expression" priority="2" dxfId="2" stopIfTrue="0">
      <formula>$D6="Open"</formula>
    </cfRule>
  </conditionalFormatting>
  <conditionalFormatting sqref="E6:E45">
    <cfRule type="expression" priority="3" dxfId="3" stopIfTrue="0">
      <formula>AND($D6="Named",$E6="")</formula>
    </cfRule>
  </conditionalFormatting>
  <dataValidations count="2">
    <dataValidation sqref="D6:D45" showDropDown="0" showInputMessage="0" showErrorMessage="1" allowBlank="1" type="list">
      <formula1>"Named,Open,Freelance"</formula1>
    </dataValidation>
    <dataValidation sqref="A6:A45" showDropDown="0" showInputMessage="0" showErrorMessage="0" allowBlank="1" type="list">
      <formula1>=RoleList</formula1>
    </dataValidation>
  </dataValidations>
  <pageMargins left="0.75" right="0.75" top="1" bottom="1" header="0.5" footer="0.5"/>
  <pageSetup orientation="landscape" fitToHeight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F37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6" customWidth="1" min="3" max="3"/>
    <col width="18" customWidth="1" min="4" max="4"/>
    <col width="10" customWidth="1" min="5" max="5"/>
  </cols>
  <sheetData>
    <row r="1">
      <c r="A1" s="5" t="inlineStr">
        <is>
          <t>Summary</t>
        </is>
      </c>
    </row>
    <row r="2"/>
    <row r="3">
      <c r="A3" s="2" t="inlineStr">
        <is>
          <t>Total hours</t>
        </is>
      </c>
      <c r="B3" s="17">
        <f>SUM('Staffing plan'!AF6:AF45)</f>
        <v/>
      </c>
    </row>
    <row r="4">
      <c r="A4" s="2" t="inlineStr">
        <is>
          <t>Peak weekly hours</t>
        </is>
      </c>
      <c r="B4" s="17">
        <f>MAX('Staffing plan'!F47:AE47)</f>
        <v/>
      </c>
    </row>
    <row r="5">
      <c r="A5" s="2" t="inlineStr">
        <is>
          <t>Peak starts in week</t>
        </is>
      </c>
      <c r="B5">
        <f>IF(COUNTIFS(B14:AA14,"&gt;0")=0,"",MIN(B14:AA14))</f>
        <v/>
      </c>
    </row>
    <row r="6">
      <c r="A6" s="2" t="inlineStr">
        <is>
          <t>Peak ends in week</t>
        </is>
      </c>
      <c r="B6">
        <f>IF(COUNTIFS(B14:AA14,"&gt;0")=0,"",MAX(B14:AA14))</f>
        <v/>
      </c>
    </row>
    <row r="7">
      <c r="A7" s="2" t="inlineStr">
        <is>
          <t>People needed at peak</t>
        </is>
      </c>
      <c r="B7" s="19">
        <f>IF(StdHours=0,0,B4/StdHours)</f>
        <v/>
      </c>
    </row>
    <row r="8">
      <c r="A8" s="2" t="inlineStr">
        <is>
          <t>Open-seat hours</t>
        </is>
      </c>
      <c r="B8" s="17">
        <f>SUM('Staffing plan'!F49:AE49)</f>
        <v/>
      </c>
    </row>
    <row r="9">
      <c r="A9" s="2" t="inlineStr">
        <is>
          <t>First week an open seat is needed</t>
        </is>
      </c>
      <c r="B9">
        <f>IF(COUNTIFS(B15:AA15,"&gt;0")=0,"",MIN(B15:AA15))</f>
        <v/>
      </c>
    </row>
    <row r="10">
      <c r="A10" s="2" t="inlineStr">
        <is>
          <t>Seats</t>
        </is>
      </c>
      <c r="B10" s="20">
        <f>COUNTIFS('Staffing plan'!$A$6:$A$45,"&lt;&gt;")</f>
        <v/>
      </c>
    </row>
    <row r="11">
      <c r="A11" s="2" t="inlineStr">
        <is>
          <t>Open seats</t>
        </is>
      </c>
      <c r="B11" s="20">
        <f>COUNTIFS('Staffing plan'!$D$6:$D$45,"Open")</f>
        <v/>
      </c>
    </row>
    <row r="12"/>
    <row r="13"/>
    <row r="14">
      <c r="A14" s="2" t="inlineStr">
        <is>
          <t>Helper: weeks at peak</t>
        </is>
      </c>
      <c r="B14" s="15">
        <f>IF(AND('Staffing plan'!F$3&lt;=NumWeeks,'Staffing plan'!F47=$B$4,$B$4&gt;0),'Staffing plan'!F$3,"")</f>
        <v/>
      </c>
      <c r="C14" s="15">
        <f>IF(AND('Staffing plan'!G$3&lt;=NumWeeks,'Staffing plan'!G47=$B$4,$B$4&gt;0),'Staffing plan'!G$3,"")</f>
        <v/>
      </c>
      <c r="D14" s="15">
        <f>IF(AND('Staffing plan'!H$3&lt;=NumWeeks,'Staffing plan'!H47=$B$4,$B$4&gt;0),'Staffing plan'!H$3,"")</f>
        <v/>
      </c>
      <c r="E14" s="15">
        <f>IF(AND('Staffing plan'!I$3&lt;=NumWeeks,'Staffing plan'!I47=$B$4,$B$4&gt;0),'Staffing plan'!I$3,"")</f>
        <v/>
      </c>
      <c r="F14" s="15">
        <f>IF(AND('Staffing plan'!J$3&lt;=NumWeeks,'Staffing plan'!J47=$B$4,$B$4&gt;0),'Staffing plan'!J$3,"")</f>
        <v/>
      </c>
      <c r="G14" s="15">
        <f>IF(AND('Staffing plan'!K$3&lt;=NumWeeks,'Staffing plan'!K47=$B$4,$B$4&gt;0),'Staffing plan'!K$3,"")</f>
        <v/>
      </c>
      <c r="H14" s="15">
        <f>IF(AND('Staffing plan'!L$3&lt;=NumWeeks,'Staffing plan'!L47=$B$4,$B$4&gt;0),'Staffing plan'!L$3,"")</f>
        <v/>
      </c>
      <c r="I14" s="15">
        <f>IF(AND('Staffing plan'!M$3&lt;=NumWeeks,'Staffing plan'!M47=$B$4,$B$4&gt;0),'Staffing plan'!M$3,"")</f>
        <v/>
      </c>
      <c r="J14" s="15">
        <f>IF(AND('Staffing plan'!N$3&lt;=NumWeeks,'Staffing plan'!N47=$B$4,$B$4&gt;0),'Staffing plan'!N$3,"")</f>
        <v/>
      </c>
      <c r="K14" s="15">
        <f>IF(AND('Staffing plan'!O$3&lt;=NumWeeks,'Staffing plan'!O47=$B$4,$B$4&gt;0),'Staffing plan'!O$3,"")</f>
        <v/>
      </c>
      <c r="L14" s="15">
        <f>IF(AND('Staffing plan'!P$3&lt;=NumWeeks,'Staffing plan'!P47=$B$4,$B$4&gt;0),'Staffing plan'!P$3,"")</f>
        <v/>
      </c>
      <c r="M14" s="15">
        <f>IF(AND('Staffing plan'!Q$3&lt;=NumWeeks,'Staffing plan'!Q47=$B$4,$B$4&gt;0),'Staffing plan'!Q$3,"")</f>
        <v/>
      </c>
      <c r="N14" s="15">
        <f>IF(AND('Staffing plan'!R$3&lt;=NumWeeks,'Staffing plan'!R47=$B$4,$B$4&gt;0),'Staffing plan'!R$3,"")</f>
        <v/>
      </c>
      <c r="O14" s="15">
        <f>IF(AND('Staffing plan'!S$3&lt;=NumWeeks,'Staffing plan'!S47=$B$4,$B$4&gt;0),'Staffing plan'!S$3,"")</f>
        <v/>
      </c>
      <c r="P14" s="15">
        <f>IF(AND('Staffing plan'!T$3&lt;=NumWeeks,'Staffing plan'!T47=$B$4,$B$4&gt;0),'Staffing plan'!T$3,"")</f>
        <v/>
      </c>
      <c r="Q14" s="15">
        <f>IF(AND('Staffing plan'!U$3&lt;=NumWeeks,'Staffing plan'!U47=$B$4,$B$4&gt;0),'Staffing plan'!U$3,"")</f>
        <v/>
      </c>
      <c r="R14" s="15">
        <f>IF(AND('Staffing plan'!V$3&lt;=NumWeeks,'Staffing plan'!V47=$B$4,$B$4&gt;0),'Staffing plan'!V$3,"")</f>
        <v/>
      </c>
      <c r="S14" s="15">
        <f>IF(AND('Staffing plan'!W$3&lt;=NumWeeks,'Staffing plan'!W47=$B$4,$B$4&gt;0),'Staffing plan'!W$3,"")</f>
        <v/>
      </c>
      <c r="T14" s="15">
        <f>IF(AND('Staffing plan'!X$3&lt;=NumWeeks,'Staffing plan'!X47=$B$4,$B$4&gt;0),'Staffing plan'!X$3,"")</f>
        <v/>
      </c>
      <c r="U14" s="15">
        <f>IF(AND('Staffing plan'!Y$3&lt;=NumWeeks,'Staffing plan'!Y47=$B$4,$B$4&gt;0),'Staffing plan'!Y$3,"")</f>
        <v/>
      </c>
      <c r="V14" s="15">
        <f>IF(AND('Staffing plan'!Z$3&lt;=NumWeeks,'Staffing plan'!Z47=$B$4,$B$4&gt;0),'Staffing plan'!Z$3,"")</f>
        <v/>
      </c>
      <c r="W14" s="15">
        <f>IF(AND('Staffing plan'!AA$3&lt;=NumWeeks,'Staffing plan'!AA47=$B$4,$B$4&gt;0),'Staffing plan'!AA$3,"")</f>
        <v/>
      </c>
      <c r="X14" s="15">
        <f>IF(AND('Staffing plan'!AB$3&lt;=NumWeeks,'Staffing plan'!AB47=$B$4,$B$4&gt;0),'Staffing plan'!AB$3,"")</f>
        <v/>
      </c>
      <c r="Y14" s="15">
        <f>IF(AND('Staffing plan'!AC$3&lt;=NumWeeks,'Staffing plan'!AC47=$B$4,$B$4&gt;0),'Staffing plan'!AC$3,"")</f>
        <v/>
      </c>
      <c r="Z14" s="15">
        <f>IF(AND('Staffing plan'!AD$3&lt;=NumWeeks,'Staffing plan'!AD47=$B$4,$B$4&gt;0),'Staffing plan'!AD$3,"")</f>
        <v/>
      </c>
      <c r="AA14" s="15">
        <f>IF(AND('Staffing plan'!AE$3&lt;=NumWeeks,'Staffing plan'!AE47=$B$4,$B$4&gt;0),'Staffing plan'!AE$3,"")</f>
        <v/>
      </c>
    </row>
    <row r="15">
      <c r="A15" s="2" t="inlineStr">
        <is>
          <t>Helper: weeks with an open seat</t>
        </is>
      </c>
      <c r="B15" s="15">
        <f>IF('Staffing plan'!F49&gt;0,'Staffing plan'!F$3,"")</f>
        <v/>
      </c>
      <c r="C15" s="15">
        <f>IF('Staffing plan'!G49&gt;0,'Staffing plan'!G$3,"")</f>
        <v/>
      </c>
      <c r="D15" s="15">
        <f>IF('Staffing plan'!H49&gt;0,'Staffing plan'!H$3,"")</f>
        <v/>
      </c>
      <c r="E15" s="15">
        <f>IF('Staffing plan'!I49&gt;0,'Staffing plan'!I$3,"")</f>
        <v/>
      </c>
      <c r="F15" s="15">
        <f>IF('Staffing plan'!J49&gt;0,'Staffing plan'!J$3,"")</f>
        <v/>
      </c>
      <c r="G15" s="15">
        <f>IF('Staffing plan'!K49&gt;0,'Staffing plan'!K$3,"")</f>
        <v/>
      </c>
      <c r="H15" s="15">
        <f>IF('Staffing plan'!L49&gt;0,'Staffing plan'!L$3,"")</f>
        <v/>
      </c>
      <c r="I15" s="15">
        <f>IF('Staffing plan'!M49&gt;0,'Staffing plan'!M$3,"")</f>
        <v/>
      </c>
      <c r="J15" s="15">
        <f>IF('Staffing plan'!N49&gt;0,'Staffing plan'!N$3,"")</f>
        <v/>
      </c>
      <c r="K15" s="15">
        <f>IF('Staffing plan'!O49&gt;0,'Staffing plan'!O$3,"")</f>
        <v/>
      </c>
      <c r="L15" s="15">
        <f>IF('Staffing plan'!P49&gt;0,'Staffing plan'!P$3,"")</f>
        <v/>
      </c>
      <c r="M15" s="15">
        <f>IF('Staffing plan'!Q49&gt;0,'Staffing plan'!Q$3,"")</f>
        <v/>
      </c>
      <c r="N15" s="15">
        <f>IF('Staffing plan'!R49&gt;0,'Staffing plan'!R$3,"")</f>
        <v/>
      </c>
      <c r="O15" s="15">
        <f>IF('Staffing plan'!S49&gt;0,'Staffing plan'!S$3,"")</f>
        <v/>
      </c>
      <c r="P15" s="15">
        <f>IF('Staffing plan'!T49&gt;0,'Staffing plan'!T$3,"")</f>
        <v/>
      </c>
      <c r="Q15" s="15">
        <f>IF('Staffing plan'!U49&gt;0,'Staffing plan'!U$3,"")</f>
        <v/>
      </c>
      <c r="R15" s="15">
        <f>IF('Staffing plan'!V49&gt;0,'Staffing plan'!V$3,"")</f>
        <v/>
      </c>
      <c r="S15" s="15">
        <f>IF('Staffing plan'!W49&gt;0,'Staffing plan'!W$3,"")</f>
        <v/>
      </c>
      <c r="T15" s="15">
        <f>IF('Staffing plan'!X49&gt;0,'Staffing plan'!X$3,"")</f>
        <v/>
      </c>
      <c r="U15" s="15">
        <f>IF('Staffing plan'!Y49&gt;0,'Staffing plan'!Y$3,"")</f>
        <v/>
      </c>
      <c r="V15" s="15">
        <f>IF('Staffing plan'!Z49&gt;0,'Staffing plan'!Z$3,"")</f>
        <v/>
      </c>
      <c r="W15" s="15">
        <f>IF('Staffing plan'!AA49&gt;0,'Staffing plan'!AA$3,"")</f>
        <v/>
      </c>
      <c r="X15" s="15">
        <f>IF('Staffing plan'!AB49&gt;0,'Staffing plan'!AB$3,"")</f>
        <v/>
      </c>
      <c r="Y15" s="15">
        <f>IF('Staffing plan'!AC49&gt;0,'Staffing plan'!AC$3,"")</f>
        <v/>
      </c>
      <c r="Z15" s="15">
        <f>IF('Staffing plan'!AD49&gt;0,'Staffing plan'!AD$3,"")</f>
        <v/>
      </c>
      <c r="AA15" s="15">
        <f>IF('Staffing plan'!AE49&gt;0,'Staffing plan'!AE$3,"")</f>
        <v/>
      </c>
    </row>
    <row r="16">
      <c r="G16" s="2" t="inlineStr">
        <is>
          <t>Role hours by week (helper)</t>
        </is>
      </c>
    </row>
    <row r="17">
      <c r="A17" s="13" t="inlineStr">
        <is>
          <t>Role (from the Budget tab)</t>
        </is>
      </c>
      <c r="B17" s="13" t="inlineStr">
        <is>
          <t>Total hours</t>
        </is>
      </c>
      <c r="C17" s="13" t="inlineStr">
        <is>
          <t>Peak weekly hours</t>
        </is>
      </c>
      <c r="D17" s="13" t="inlineStr">
        <is>
          <t>People needed at peak</t>
        </is>
      </c>
      <c r="E17" s="13" t="inlineStr">
        <is>
          <t>Days</t>
        </is>
      </c>
      <c r="G17" s="13">
        <f>"W"&amp;'Staffing plan'!F$3</f>
        <v/>
      </c>
      <c r="H17" s="13">
        <f>"W"&amp;'Staffing plan'!G$3</f>
        <v/>
      </c>
      <c r="I17" s="13">
        <f>"W"&amp;'Staffing plan'!H$3</f>
        <v/>
      </c>
      <c r="J17" s="13">
        <f>"W"&amp;'Staffing plan'!I$3</f>
        <v/>
      </c>
      <c r="K17" s="13">
        <f>"W"&amp;'Staffing plan'!J$3</f>
        <v/>
      </c>
      <c r="L17" s="13">
        <f>"W"&amp;'Staffing plan'!K$3</f>
        <v/>
      </c>
      <c r="M17" s="13">
        <f>"W"&amp;'Staffing plan'!L$3</f>
        <v/>
      </c>
      <c r="N17" s="13">
        <f>"W"&amp;'Staffing plan'!M$3</f>
        <v/>
      </c>
      <c r="O17" s="13">
        <f>"W"&amp;'Staffing plan'!N$3</f>
        <v/>
      </c>
      <c r="P17" s="13">
        <f>"W"&amp;'Staffing plan'!O$3</f>
        <v/>
      </c>
      <c r="Q17" s="13">
        <f>"W"&amp;'Staffing plan'!P$3</f>
        <v/>
      </c>
      <c r="R17" s="13">
        <f>"W"&amp;'Staffing plan'!Q$3</f>
        <v/>
      </c>
      <c r="S17" s="13">
        <f>"W"&amp;'Staffing plan'!R$3</f>
        <v/>
      </c>
      <c r="T17" s="13">
        <f>"W"&amp;'Staffing plan'!S$3</f>
        <v/>
      </c>
      <c r="U17" s="13">
        <f>"W"&amp;'Staffing plan'!T$3</f>
        <v/>
      </c>
      <c r="V17" s="13">
        <f>"W"&amp;'Staffing plan'!U$3</f>
        <v/>
      </c>
      <c r="W17" s="13">
        <f>"W"&amp;'Staffing plan'!V$3</f>
        <v/>
      </c>
      <c r="X17" s="13">
        <f>"W"&amp;'Staffing plan'!W$3</f>
        <v/>
      </c>
      <c r="Y17" s="13">
        <f>"W"&amp;'Staffing plan'!X$3</f>
        <v/>
      </c>
      <c r="Z17" s="13">
        <f>"W"&amp;'Staffing plan'!Y$3</f>
        <v/>
      </c>
      <c r="AA17" s="13">
        <f>"W"&amp;'Staffing plan'!Z$3</f>
        <v/>
      </c>
      <c r="AB17" s="13">
        <f>"W"&amp;'Staffing plan'!AA$3</f>
        <v/>
      </c>
      <c r="AC17" s="13">
        <f>"W"&amp;'Staffing plan'!AB$3</f>
        <v/>
      </c>
      <c r="AD17" s="13">
        <f>"W"&amp;'Staffing plan'!AC$3</f>
        <v/>
      </c>
      <c r="AE17" s="13">
        <f>"W"&amp;'Staffing plan'!AD$3</f>
        <v/>
      </c>
      <c r="AF17" s="13">
        <f>"W"&amp;'Staffing plan'!AE$3</f>
        <v/>
      </c>
    </row>
    <row r="18">
      <c r="A18">
        <f>IF(Budget!$A5="","",Budget!$A5)</f>
        <v/>
      </c>
      <c r="B18" s="17">
        <f>IF($A18="","",SUM(G18:AF18))</f>
        <v/>
      </c>
      <c r="C18" s="17">
        <f>IF($A18="","",MAX(G18:AF18))</f>
        <v/>
      </c>
      <c r="D18" s="18">
        <f>IF($A18="","",IF(StdHours=0,0,C18/StdHours))</f>
        <v/>
      </c>
      <c r="E18" s="18">
        <f>IF($A18="","",IF(HoursPerDay=0,0,B18/HoursPerDay))</f>
        <v/>
      </c>
      <c r="G18" s="15">
        <f>IF(OR($A18="",'Staffing plan'!F$3&gt;NumWeeks),0,SUMIFS('Staffing plan'!F$6:F$45,'Staffing plan'!$A$6:$A$45,$A18))</f>
        <v/>
      </c>
      <c r="H18" s="15">
        <f>IF(OR($A18="",'Staffing plan'!G$3&gt;NumWeeks),0,SUMIFS('Staffing plan'!G$6:G$45,'Staffing plan'!$A$6:$A$45,$A18))</f>
        <v/>
      </c>
      <c r="I18" s="15">
        <f>IF(OR($A18="",'Staffing plan'!H$3&gt;NumWeeks),0,SUMIFS('Staffing plan'!H$6:H$45,'Staffing plan'!$A$6:$A$45,$A18))</f>
        <v/>
      </c>
      <c r="J18" s="15">
        <f>IF(OR($A18="",'Staffing plan'!I$3&gt;NumWeeks),0,SUMIFS('Staffing plan'!I$6:I$45,'Staffing plan'!$A$6:$A$45,$A18))</f>
        <v/>
      </c>
      <c r="K18" s="15">
        <f>IF(OR($A18="",'Staffing plan'!J$3&gt;NumWeeks),0,SUMIFS('Staffing plan'!J$6:J$45,'Staffing plan'!$A$6:$A$45,$A18))</f>
        <v/>
      </c>
      <c r="L18" s="15">
        <f>IF(OR($A18="",'Staffing plan'!K$3&gt;NumWeeks),0,SUMIFS('Staffing plan'!K$6:K$45,'Staffing plan'!$A$6:$A$45,$A18))</f>
        <v/>
      </c>
      <c r="M18" s="15">
        <f>IF(OR($A18="",'Staffing plan'!L$3&gt;NumWeeks),0,SUMIFS('Staffing plan'!L$6:L$45,'Staffing plan'!$A$6:$A$45,$A18))</f>
        <v/>
      </c>
      <c r="N18" s="15">
        <f>IF(OR($A18="",'Staffing plan'!M$3&gt;NumWeeks),0,SUMIFS('Staffing plan'!M$6:M$45,'Staffing plan'!$A$6:$A$45,$A18))</f>
        <v/>
      </c>
      <c r="O18" s="15">
        <f>IF(OR($A18="",'Staffing plan'!N$3&gt;NumWeeks),0,SUMIFS('Staffing plan'!N$6:N$45,'Staffing plan'!$A$6:$A$45,$A18))</f>
        <v/>
      </c>
      <c r="P18" s="15">
        <f>IF(OR($A18="",'Staffing plan'!O$3&gt;NumWeeks),0,SUMIFS('Staffing plan'!O$6:O$45,'Staffing plan'!$A$6:$A$45,$A18))</f>
        <v/>
      </c>
      <c r="Q18" s="15">
        <f>IF(OR($A18="",'Staffing plan'!P$3&gt;NumWeeks),0,SUMIFS('Staffing plan'!P$6:P$45,'Staffing plan'!$A$6:$A$45,$A18))</f>
        <v/>
      </c>
      <c r="R18" s="15">
        <f>IF(OR($A18="",'Staffing plan'!Q$3&gt;NumWeeks),0,SUMIFS('Staffing plan'!Q$6:Q$45,'Staffing plan'!$A$6:$A$45,$A18))</f>
        <v/>
      </c>
      <c r="S18" s="15">
        <f>IF(OR($A18="",'Staffing plan'!R$3&gt;NumWeeks),0,SUMIFS('Staffing plan'!R$6:R$45,'Staffing plan'!$A$6:$A$45,$A18))</f>
        <v/>
      </c>
      <c r="T18" s="15">
        <f>IF(OR($A18="",'Staffing plan'!S$3&gt;NumWeeks),0,SUMIFS('Staffing plan'!S$6:S$45,'Staffing plan'!$A$6:$A$45,$A18))</f>
        <v/>
      </c>
      <c r="U18" s="15">
        <f>IF(OR($A18="",'Staffing plan'!T$3&gt;NumWeeks),0,SUMIFS('Staffing plan'!T$6:T$45,'Staffing plan'!$A$6:$A$45,$A18))</f>
        <v/>
      </c>
      <c r="V18" s="15">
        <f>IF(OR($A18="",'Staffing plan'!U$3&gt;NumWeeks),0,SUMIFS('Staffing plan'!U$6:U$45,'Staffing plan'!$A$6:$A$45,$A18))</f>
        <v/>
      </c>
      <c r="W18" s="15">
        <f>IF(OR($A18="",'Staffing plan'!V$3&gt;NumWeeks),0,SUMIFS('Staffing plan'!V$6:V$45,'Staffing plan'!$A$6:$A$45,$A18))</f>
        <v/>
      </c>
      <c r="X18" s="15">
        <f>IF(OR($A18="",'Staffing plan'!W$3&gt;NumWeeks),0,SUMIFS('Staffing plan'!W$6:W$45,'Staffing plan'!$A$6:$A$45,$A18))</f>
        <v/>
      </c>
      <c r="Y18" s="15">
        <f>IF(OR($A18="",'Staffing plan'!X$3&gt;NumWeeks),0,SUMIFS('Staffing plan'!X$6:X$45,'Staffing plan'!$A$6:$A$45,$A18))</f>
        <v/>
      </c>
      <c r="Z18" s="15">
        <f>IF(OR($A18="",'Staffing plan'!Y$3&gt;NumWeeks),0,SUMIFS('Staffing plan'!Y$6:Y$45,'Staffing plan'!$A$6:$A$45,$A18))</f>
        <v/>
      </c>
      <c r="AA18" s="15">
        <f>IF(OR($A18="",'Staffing plan'!Z$3&gt;NumWeeks),0,SUMIFS('Staffing plan'!Z$6:Z$45,'Staffing plan'!$A$6:$A$45,$A18))</f>
        <v/>
      </c>
      <c r="AB18" s="15">
        <f>IF(OR($A18="",'Staffing plan'!AA$3&gt;NumWeeks),0,SUMIFS('Staffing plan'!AA$6:AA$45,'Staffing plan'!$A$6:$A$45,$A18))</f>
        <v/>
      </c>
      <c r="AC18" s="15">
        <f>IF(OR($A18="",'Staffing plan'!AB$3&gt;NumWeeks),0,SUMIFS('Staffing plan'!AB$6:AB$45,'Staffing plan'!$A$6:$A$45,$A18))</f>
        <v/>
      </c>
      <c r="AD18" s="15">
        <f>IF(OR($A18="",'Staffing plan'!AC$3&gt;NumWeeks),0,SUMIFS('Staffing plan'!AC$6:AC$45,'Staffing plan'!$A$6:$A$45,$A18))</f>
        <v/>
      </c>
      <c r="AE18" s="15">
        <f>IF(OR($A18="",'Staffing plan'!AD$3&gt;NumWeeks),0,SUMIFS('Staffing plan'!AD$6:AD$45,'Staffing plan'!$A$6:$A$45,$A18))</f>
        <v/>
      </c>
      <c r="AF18" s="15">
        <f>IF(OR($A18="",'Staffing plan'!AE$3&gt;NumWeeks),0,SUMIFS('Staffing plan'!AE$6:AE$45,'Staffing plan'!$A$6:$A$45,$A18))</f>
        <v/>
      </c>
    </row>
    <row r="19">
      <c r="A19">
        <f>IF(Budget!$A6="","",Budget!$A6)</f>
        <v/>
      </c>
      <c r="B19" s="17">
        <f>IF($A19="","",SUM(G19:AF19))</f>
        <v/>
      </c>
      <c r="C19" s="17">
        <f>IF($A19="","",MAX(G19:AF19))</f>
        <v/>
      </c>
      <c r="D19" s="18">
        <f>IF($A19="","",IF(StdHours=0,0,C19/StdHours))</f>
        <v/>
      </c>
      <c r="E19" s="18">
        <f>IF($A19="","",IF(HoursPerDay=0,0,B19/HoursPerDay))</f>
        <v/>
      </c>
      <c r="G19" s="15">
        <f>IF(OR($A19="",'Staffing plan'!F$3&gt;NumWeeks),0,SUMIFS('Staffing plan'!F$6:F$45,'Staffing plan'!$A$6:$A$45,$A19))</f>
        <v/>
      </c>
      <c r="H19" s="15">
        <f>IF(OR($A19="",'Staffing plan'!G$3&gt;NumWeeks),0,SUMIFS('Staffing plan'!G$6:G$45,'Staffing plan'!$A$6:$A$45,$A19))</f>
        <v/>
      </c>
      <c r="I19" s="15">
        <f>IF(OR($A19="",'Staffing plan'!H$3&gt;NumWeeks),0,SUMIFS('Staffing plan'!H$6:H$45,'Staffing plan'!$A$6:$A$45,$A19))</f>
        <v/>
      </c>
      <c r="J19" s="15">
        <f>IF(OR($A19="",'Staffing plan'!I$3&gt;NumWeeks),0,SUMIFS('Staffing plan'!I$6:I$45,'Staffing plan'!$A$6:$A$45,$A19))</f>
        <v/>
      </c>
      <c r="K19" s="15">
        <f>IF(OR($A19="",'Staffing plan'!J$3&gt;NumWeeks),0,SUMIFS('Staffing plan'!J$6:J$45,'Staffing plan'!$A$6:$A$45,$A19))</f>
        <v/>
      </c>
      <c r="L19" s="15">
        <f>IF(OR($A19="",'Staffing plan'!K$3&gt;NumWeeks),0,SUMIFS('Staffing plan'!K$6:K$45,'Staffing plan'!$A$6:$A$45,$A19))</f>
        <v/>
      </c>
      <c r="M19" s="15">
        <f>IF(OR($A19="",'Staffing plan'!L$3&gt;NumWeeks),0,SUMIFS('Staffing plan'!L$6:L$45,'Staffing plan'!$A$6:$A$45,$A19))</f>
        <v/>
      </c>
      <c r="N19" s="15">
        <f>IF(OR($A19="",'Staffing plan'!M$3&gt;NumWeeks),0,SUMIFS('Staffing plan'!M$6:M$45,'Staffing plan'!$A$6:$A$45,$A19))</f>
        <v/>
      </c>
      <c r="O19" s="15">
        <f>IF(OR($A19="",'Staffing plan'!N$3&gt;NumWeeks),0,SUMIFS('Staffing plan'!N$6:N$45,'Staffing plan'!$A$6:$A$45,$A19))</f>
        <v/>
      </c>
      <c r="P19" s="15">
        <f>IF(OR($A19="",'Staffing plan'!O$3&gt;NumWeeks),0,SUMIFS('Staffing plan'!O$6:O$45,'Staffing plan'!$A$6:$A$45,$A19))</f>
        <v/>
      </c>
      <c r="Q19" s="15">
        <f>IF(OR($A19="",'Staffing plan'!P$3&gt;NumWeeks),0,SUMIFS('Staffing plan'!P$6:P$45,'Staffing plan'!$A$6:$A$45,$A19))</f>
        <v/>
      </c>
      <c r="R19" s="15">
        <f>IF(OR($A19="",'Staffing plan'!Q$3&gt;NumWeeks),0,SUMIFS('Staffing plan'!Q$6:Q$45,'Staffing plan'!$A$6:$A$45,$A19))</f>
        <v/>
      </c>
      <c r="S19" s="15">
        <f>IF(OR($A19="",'Staffing plan'!R$3&gt;NumWeeks),0,SUMIFS('Staffing plan'!R$6:R$45,'Staffing plan'!$A$6:$A$45,$A19))</f>
        <v/>
      </c>
      <c r="T19" s="15">
        <f>IF(OR($A19="",'Staffing plan'!S$3&gt;NumWeeks),0,SUMIFS('Staffing plan'!S$6:S$45,'Staffing plan'!$A$6:$A$45,$A19))</f>
        <v/>
      </c>
      <c r="U19" s="15">
        <f>IF(OR($A19="",'Staffing plan'!T$3&gt;NumWeeks),0,SUMIFS('Staffing plan'!T$6:T$45,'Staffing plan'!$A$6:$A$45,$A19))</f>
        <v/>
      </c>
      <c r="V19" s="15">
        <f>IF(OR($A19="",'Staffing plan'!U$3&gt;NumWeeks),0,SUMIFS('Staffing plan'!U$6:U$45,'Staffing plan'!$A$6:$A$45,$A19))</f>
        <v/>
      </c>
      <c r="W19" s="15">
        <f>IF(OR($A19="",'Staffing plan'!V$3&gt;NumWeeks),0,SUMIFS('Staffing plan'!V$6:V$45,'Staffing plan'!$A$6:$A$45,$A19))</f>
        <v/>
      </c>
      <c r="X19" s="15">
        <f>IF(OR($A19="",'Staffing plan'!W$3&gt;NumWeeks),0,SUMIFS('Staffing plan'!W$6:W$45,'Staffing plan'!$A$6:$A$45,$A19))</f>
        <v/>
      </c>
      <c r="Y19" s="15">
        <f>IF(OR($A19="",'Staffing plan'!X$3&gt;NumWeeks),0,SUMIFS('Staffing plan'!X$6:X$45,'Staffing plan'!$A$6:$A$45,$A19))</f>
        <v/>
      </c>
      <c r="Z19" s="15">
        <f>IF(OR($A19="",'Staffing plan'!Y$3&gt;NumWeeks),0,SUMIFS('Staffing plan'!Y$6:Y$45,'Staffing plan'!$A$6:$A$45,$A19))</f>
        <v/>
      </c>
      <c r="AA19" s="15">
        <f>IF(OR($A19="",'Staffing plan'!Z$3&gt;NumWeeks),0,SUMIFS('Staffing plan'!Z$6:Z$45,'Staffing plan'!$A$6:$A$45,$A19))</f>
        <v/>
      </c>
      <c r="AB19" s="15">
        <f>IF(OR($A19="",'Staffing plan'!AA$3&gt;NumWeeks),0,SUMIFS('Staffing plan'!AA$6:AA$45,'Staffing plan'!$A$6:$A$45,$A19))</f>
        <v/>
      </c>
      <c r="AC19" s="15">
        <f>IF(OR($A19="",'Staffing plan'!AB$3&gt;NumWeeks),0,SUMIFS('Staffing plan'!AB$6:AB$45,'Staffing plan'!$A$6:$A$45,$A19))</f>
        <v/>
      </c>
      <c r="AD19" s="15">
        <f>IF(OR($A19="",'Staffing plan'!AC$3&gt;NumWeeks),0,SUMIFS('Staffing plan'!AC$6:AC$45,'Staffing plan'!$A$6:$A$45,$A19))</f>
        <v/>
      </c>
      <c r="AE19" s="15">
        <f>IF(OR($A19="",'Staffing plan'!AD$3&gt;NumWeeks),0,SUMIFS('Staffing plan'!AD$6:AD$45,'Staffing plan'!$A$6:$A$45,$A19))</f>
        <v/>
      </c>
      <c r="AF19" s="15">
        <f>IF(OR($A19="",'Staffing plan'!AE$3&gt;NumWeeks),0,SUMIFS('Staffing plan'!AE$6:AE$45,'Staffing plan'!$A$6:$A$45,$A19))</f>
        <v/>
      </c>
    </row>
    <row r="20">
      <c r="A20">
        <f>IF(Budget!$A7="","",Budget!$A7)</f>
        <v/>
      </c>
      <c r="B20" s="17">
        <f>IF($A20="","",SUM(G20:AF20))</f>
        <v/>
      </c>
      <c r="C20" s="17">
        <f>IF($A20="","",MAX(G20:AF20))</f>
        <v/>
      </c>
      <c r="D20" s="18">
        <f>IF($A20="","",IF(StdHours=0,0,C20/StdHours))</f>
        <v/>
      </c>
      <c r="E20" s="18">
        <f>IF($A20="","",IF(HoursPerDay=0,0,B20/HoursPerDay))</f>
        <v/>
      </c>
      <c r="G20" s="15">
        <f>IF(OR($A20="",'Staffing plan'!F$3&gt;NumWeeks),0,SUMIFS('Staffing plan'!F$6:F$45,'Staffing plan'!$A$6:$A$45,$A20))</f>
        <v/>
      </c>
      <c r="H20" s="15">
        <f>IF(OR($A20="",'Staffing plan'!G$3&gt;NumWeeks),0,SUMIFS('Staffing plan'!G$6:G$45,'Staffing plan'!$A$6:$A$45,$A20))</f>
        <v/>
      </c>
      <c r="I20" s="15">
        <f>IF(OR($A20="",'Staffing plan'!H$3&gt;NumWeeks),0,SUMIFS('Staffing plan'!H$6:H$45,'Staffing plan'!$A$6:$A$45,$A20))</f>
        <v/>
      </c>
      <c r="J20" s="15">
        <f>IF(OR($A20="",'Staffing plan'!I$3&gt;NumWeeks),0,SUMIFS('Staffing plan'!I$6:I$45,'Staffing plan'!$A$6:$A$45,$A20))</f>
        <v/>
      </c>
      <c r="K20" s="15">
        <f>IF(OR($A20="",'Staffing plan'!J$3&gt;NumWeeks),0,SUMIFS('Staffing plan'!J$6:J$45,'Staffing plan'!$A$6:$A$45,$A20))</f>
        <v/>
      </c>
      <c r="L20" s="15">
        <f>IF(OR($A20="",'Staffing plan'!K$3&gt;NumWeeks),0,SUMIFS('Staffing plan'!K$6:K$45,'Staffing plan'!$A$6:$A$45,$A20))</f>
        <v/>
      </c>
      <c r="M20" s="15">
        <f>IF(OR($A20="",'Staffing plan'!L$3&gt;NumWeeks),0,SUMIFS('Staffing plan'!L$6:L$45,'Staffing plan'!$A$6:$A$45,$A20))</f>
        <v/>
      </c>
      <c r="N20" s="15">
        <f>IF(OR($A20="",'Staffing plan'!M$3&gt;NumWeeks),0,SUMIFS('Staffing plan'!M$6:M$45,'Staffing plan'!$A$6:$A$45,$A20))</f>
        <v/>
      </c>
      <c r="O20" s="15">
        <f>IF(OR($A20="",'Staffing plan'!N$3&gt;NumWeeks),0,SUMIFS('Staffing plan'!N$6:N$45,'Staffing plan'!$A$6:$A$45,$A20))</f>
        <v/>
      </c>
      <c r="P20" s="15">
        <f>IF(OR($A20="",'Staffing plan'!O$3&gt;NumWeeks),0,SUMIFS('Staffing plan'!O$6:O$45,'Staffing plan'!$A$6:$A$45,$A20))</f>
        <v/>
      </c>
      <c r="Q20" s="15">
        <f>IF(OR($A20="",'Staffing plan'!P$3&gt;NumWeeks),0,SUMIFS('Staffing plan'!P$6:P$45,'Staffing plan'!$A$6:$A$45,$A20))</f>
        <v/>
      </c>
      <c r="R20" s="15">
        <f>IF(OR($A20="",'Staffing plan'!Q$3&gt;NumWeeks),0,SUMIFS('Staffing plan'!Q$6:Q$45,'Staffing plan'!$A$6:$A$45,$A20))</f>
        <v/>
      </c>
      <c r="S20" s="15">
        <f>IF(OR($A20="",'Staffing plan'!R$3&gt;NumWeeks),0,SUMIFS('Staffing plan'!R$6:R$45,'Staffing plan'!$A$6:$A$45,$A20))</f>
        <v/>
      </c>
      <c r="T20" s="15">
        <f>IF(OR($A20="",'Staffing plan'!S$3&gt;NumWeeks),0,SUMIFS('Staffing plan'!S$6:S$45,'Staffing plan'!$A$6:$A$45,$A20))</f>
        <v/>
      </c>
      <c r="U20" s="15">
        <f>IF(OR($A20="",'Staffing plan'!T$3&gt;NumWeeks),0,SUMIFS('Staffing plan'!T$6:T$45,'Staffing plan'!$A$6:$A$45,$A20))</f>
        <v/>
      </c>
      <c r="V20" s="15">
        <f>IF(OR($A20="",'Staffing plan'!U$3&gt;NumWeeks),0,SUMIFS('Staffing plan'!U$6:U$45,'Staffing plan'!$A$6:$A$45,$A20))</f>
        <v/>
      </c>
      <c r="W20" s="15">
        <f>IF(OR($A20="",'Staffing plan'!V$3&gt;NumWeeks),0,SUMIFS('Staffing plan'!V$6:V$45,'Staffing plan'!$A$6:$A$45,$A20))</f>
        <v/>
      </c>
      <c r="X20" s="15">
        <f>IF(OR($A20="",'Staffing plan'!W$3&gt;NumWeeks),0,SUMIFS('Staffing plan'!W$6:W$45,'Staffing plan'!$A$6:$A$45,$A20))</f>
        <v/>
      </c>
      <c r="Y20" s="15">
        <f>IF(OR($A20="",'Staffing plan'!X$3&gt;NumWeeks),0,SUMIFS('Staffing plan'!X$6:X$45,'Staffing plan'!$A$6:$A$45,$A20))</f>
        <v/>
      </c>
      <c r="Z20" s="15">
        <f>IF(OR($A20="",'Staffing plan'!Y$3&gt;NumWeeks),0,SUMIFS('Staffing plan'!Y$6:Y$45,'Staffing plan'!$A$6:$A$45,$A20))</f>
        <v/>
      </c>
      <c r="AA20" s="15">
        <f>IF(OR($A20="",'Staffing plan'!Z$3&gt;NumWeeks),0,SUMIFS('Staffing plan'!Z$6:Z$45,'Staffing plan'!$A$6:$A$45,$A20))</f>
        <v/>
      </c>
      <c r="AB20" s="15">
        <f>IF(OR($A20="",'Staffing plan'!AA$3&gt;NumWeeks),0,SUMIFS('Staffing plan'!AA$6:AA$45,'Staffing plan'!$A$6:$A$45,$A20))</f>
        <v/>
      </c>
      <c r="AC20" s="15">
        <f>IF(OR($A20="",'Staffing plan'!AB$3&gt;NumWeeks),0,SUMIFS('Staffing plan'!AB$6:AB$45,'Staffing plan'!$A$6:$A$45,$A20))</f>
        <v/>
      </c>
      <c r="AD20" s="15">
        <f>IF(OR($A20="",'Staffing plan'!AC$3&gt;NumWeeks),0,SUMIFS('Staffing plan'!AC$6:AC$45,'Staffing plan'!$A$6:$A$45,$A20))</f>
        <v/>
      </c>
      <c r="AE20" s="15">
        <f>IF(OR($A20="",'Staffing plan'!AD$3&gt;NumWeeks),0,SUMIFS('Staffing plan'!AD$6:AD$45,'Staffing plan'!$A$6:$A$45,$A20))</f>
        <v/>
      </c>
      <c r="AF20" s="15">
        <f>IF(OR($A20="",'Staffing plan'!AE$3&gt;NumWeeks),0,SUMIFS('Staffing plan'!AE$6:AE$45,'Staffing plan'!$A$6:$A$45,$A20))</f>
        <v/>
      </c>
    </row>
    <row r="21">
      <c r="A21">
        <f>IF(Budget!$A8="","",Budget!$A8)</f>
        <v/>
      </c>
      <c r="B21" s="17">
        <f>IF($A21="","",SUM(G21:AF21))</f>
        <v/>
      </c>
      <c r="C21" s="17">
        <f>IF($A21="","",MAX(G21:AF21))</f>
        <v/>
      </c>
      <c r="D21" s="18">
        <f>IF($A21="","",IF(StdHours=0,0,C21/StdHours))</f>
        <v/>
      </c>
      <c r="E21" s="18">
        <f>IF($A21="","",IF(HoursPerDay=0,0,B21/HoursPerDay))</f>
        <v/>
      </c>
      <c r="G21" s="15">
        <f>IF(OR($A21="",'Staffing plan'!F$3&gt;NumWeeks),0,SUMIFS('Staffing plan'!F$6:F$45,'Staffing plan'!$A$6:$A$45,$A21))</f>
        <v/>
      </c>
      <c r="H21" s="15">
        <f>IF(OR($A21="",'Staffing plan'!G$3&gt;NumWeeks),0,SUMIFS('Staffing plan'!G$6:G$45,'Staffing plan'!$A$6:$A$45,$A21))</f>
        <v/>
      </c>
      <c r="I21" s="15">
        <f>IF(OR($A21="",'Staffing plan'!H$3&gt;NumWeeks),0,SUMIFS('Staffing plan'!H$6:H$45,'Staffing plan'!$A$6:$A$45,$A21))</f>
        <v/>
      </c>
      <c r="J21" s="15">
        <f>IF(OR($A21="",'Staffing plan'!I$3&gt;NumWeeks),0,SUMIFS('Staffing plan'!I$6:I$45,'Staffing plan'!$A$6:$A$45,$A21))</f>
        <v/>
      </c>
      <c r="K21" s="15">
        <f>IF(OR($A21="",'Staffing plan'!J$3&gt;NumWeeks),0,SUMIFS('Staffing plan'!J$6:J$45,'Staffing plan'!$A$6:$A$45,$A21))</f>
        <v/>
      </c>
      <c r="L21" s="15">
        <f>IF(OR($A21="",'Staffing plan'!K$3&gt;NumWeeks),0,SUMIFS('Staffing plan'!K$6:K$45,'Staffing plan'!$A$6:$A$45,$A21))</f>
        <v/>
      </c>
      <c r="M21" s="15">
        <f>IF(OR($A21="",'Staffing plan'!L$3&gt;NumWeeks),0,SUMIFS('Staffing plan'!L$6:L$45,'Staffing plan'!$A$6:$A$45,$A21))</f>
        <v/>
      </c>
      <c r="N21" s="15">
        <f>IF(OR($A21="",'Staffing plan'!M$3&gt;NumWeeks),0,SUMIFS('Staffing plan'!M$6:M$45,'Staffing plan'!$A$6:$A$45,$A21))</f>
        <v/>
      </c>
      <c r="O21" s="15">
        <f>IF(OR($A21="",'Staffing plan'!N$3&gt;NumWeeks),0,SUMIFS('Staffing plan'!N$6:N$45,'Staffing plan'!$A$6:$A$45,$A21))</f>
        <v/>
      </c>
      <c r="P21" s="15">
        <f>IF(OR($A21="",'Staffing plan'!O$3&gt;NumWeeks),0,SUMIFS('Staffing plan'!O$6:O$45,'Staffing plan'!$A$6:$A$45,$A21))</f>
        <v/>
      </c>
      <c r="Q21" s="15">
        <f>IF(OR($A21="",'Staffing plan'!P$3&gt;NumWeeks),0,SUMIFS('Staffing plan'!P$6:P$45,'Staffing plan'!$A$6:$A$45,$A21))</f>
        <v/>
      </c>
      <c r="R21" s="15">
        <f>IF(OR($A21="",'Staffing plan'!Q$3&gt;NumWeeks),0,SUMIFS('Staffing plan'!Q$6:Q$45,'Staffing plan'!$A$6:$A$45,$A21))</f>
        <v/>
      </c>
      <c r="S21" s="15">
        <f>IF(OR($A21="",'Staffing plan'!R$3&gt;NumWeeks),0,SUMIFS('Staffing plan'!R$6:R$45,'Staffing plan'!$A$6:$A$45,$A21))</f>
        <v/>
      </c>
      <c r="T21" s="15">
        <f>IF(OR($A21="",'Staffing plan'!S$3&gt;NumWeeks),0,SUMIFS('Staffing plan'!S$6:S$45,'Staffing plan'!$A$6:$A$45,$A21))</f>
        <v/>
      </c>
      <c r="U21" s="15">
        <f>IF(OR($A21="",'Staffing plan'!T$3&gt;NumWeeks),0,SUMIFS('Staffing plan'!T$6:T$45,'Staffing plan'!$A$6:$A$45,$A21))</f>
        <v/>
      </c>
      <c r="V21" s="15">
        <f>IF(OR($A21="",'Staffing plan'!U$3&gt;NumWeeks),0,SUMIFS('Staffing plan'!U$6:U$45,'Staffing plan'!$A$6:$A$45,$A21))</f>
        <v/>
      </c>
      <c r="W21" s="15">
        <f>IF(OR($A21="",'Staffing plan'!V$3&gt;NumWeeks),0,SUMIFS('Staffing plan'!V$6:V$45,'Staffing plan'!$A$6:$A$45,$A21))</f>
        <v/>
      </c>
      <c r="X21" s="15">
        <f>IF(OR($A21="",'Staffing plan'!W$3&gt;NumWeeks),0,SUMIFS('Staffing plan'!W$6:W$45,'Staffing plan'!$A$6:$A$45,$A21))</f>
        <v/>
      </c>
      <c r="Y21" s="15">
        <f>IF(OR($A21="",'Staffing plan'!X$3&gt;NumWeeks),0,SUMIFS('Staffing plan'!X$6:X$45,'Staffing plan'!$A$6:$A$45,$A21))</f>
        <v/>
      </c>
      <c r="Z21" s="15">
        <f>IF(OR($A21="",'Staffing plan'!Y$3&gt;NumWeeks),0,SUMIFS('Staffing plan'!Y$6:Y$45,'Staffing plan'!$A$6:$A$45,$A21))</f>
        <v/>
      </c>
      <c r="AA21" s="15">
        <f>IF(OR($A21="",'Staffing plan'!Z$3&gt;NumWeeks),0,SUMIFS('Staffing plan'!Z$6:Z$45,'Staffing plan'!$A$6:$A$45,$A21))</f>
        <v/>
      </c>
      <c r="AB21" s="15">
        <f>IF(OR($A21="",'Staffing plan'!AA$3&gt;NumWeeks),0,SUMIFS('Staffing plan'!AA$6:AA$45,'Staffing plan'!$A$6:$A$45,$A21))</f>
        <v/>
      </c>
      <c r="AC21" s="15">
        <f>IF(OR($A21="",'Staffing plan'!AB$3&gt;NumWeeks),0,SUMIFS('Staffing plan'!AB$6:AB$45,'Staffing plan'!$A$6:$A$45,$A21))</f>
        <v/>
      </c>
      <c r="AD21" s="15">
        <f>IF(OR($A21="",'Staffing plan'!AC$3&gt;NumWeeks),0,SUMIFS('Staffing plan'!AC$6:AC$45,'Staffing plan'!$A$6:$A$45,$A21))</f>
        <v/>
      </c>
      <c r="AE21" s="15">
        <f>IF(OR($A21="",'Staffing plan'!AD$3&gt;NumWeeks),0,SUMIFS('Staffing plan'!AD$6:AD$45,'Staffing plan'!$A$6:$A$45,$A21))</f>
        <v/>
      </c>
      <c r="AF21" s="15">
        <f>IF(OR($A21="",'Staffing plan'!AE$3&gt;NumWeeks),0,SUMIFS('Staffing plan'!AE$6:AE$45,'Staffing plan'!$A$6:$A$45,$A21))</f>
        <v/>
      </c>
    </row>
    <row r="22">
      <c r="A22">
        <f>IF(Budget!$A9="","",Budget!$A9)</f>
        <v/>
      </c>
      <c r="B22" s="17">
        <f>IF($A22="","",SUM(G22:AF22))</f>
        <v/>
      </c>
      <c r="C22" s="17">
        <f>IF($A22="","",MAX(G22:AF22))</f>
        <v/>
      </c>
      <c r="D22" s="18">
        <f>IF($A22="","",IF(StdHours=0,0,C22/StdHours))</f>
        <v/>
      </c>
      <c r="E22" s="18">
        <f>IF($A22="","",IF(HoursPerDay=0,0,B22/HoursPerDay))</f>
        <v/>
      </c>
      <c r="G22" s="15">
        <f>IF(OR($A22="",'Staffing plan'!F$3&gt;NumWeeks),0,SUMIFS('Staffing plan'!F$6:F$45,'Staffing plan'!$A$6:$A$45,$A22))</f>
        <v/>
      </c>
      <c r="H22" s="15">
        <f>IF(OR($A22="",'Staffing plan'!G$3&gt;NumWeeks),0,SUMIFS('Staffing plan'!G$6:G$45,'Staffing plan'!$A$6:$A$45,$A22))</f>
        <v/>
      </c>
      <c r="I22" s="15">
        <f>IF(OR($A22="",'Staffing plan'!H$3&gt;NumWeeks),0,SUMIFS('Staffing plan'!H$6:H$45,'Staffing plan'!$A$6:$A$45,$A22))</f>
        <v/>
      </c>
      <c r="J22" s="15">
        <f>IF(OR($A22="",'Staffing plan'!I$3&gt;NumWeeks),0,SUMIFS('Staffing plan'!I$6:I$45,'Staffing plan'!$A$6:$A$45,$A22))</f>
        <v/>
      </c>
      <c r="K22" s="15">
        <f>IF(OR($A22="",'Staffing plan'!J$3&gt;NumWeeks),0,SUMIFS('Staffing plan'!J$6:J$45,'Staffing plan'!$A$6:$A$45,$A22))</f>
        <v/>
      </c>
      <c r="L22" s="15">
        <f>IF(OR($A22="",'Staffing plan'!K$3&gt;NumWeeks),0,SUMIFS('Staffing plan'!K$6:K$45,'Staffing plan'!$A$6:$A$45,$A22))</f>
        <v/>
      </c>
      <c r="M22" s="15">
        <f>IF(OR($A22="",'Staffing plan'!L$3&gt;NumWeeks),0,SUMIFS('Staffing plan'!L$6:L$45,'Staffing plan'!$A$6:$A$45,$A22))</f>
        <v/>
      </c>
      <c r="N22" s="15">
        <f>IF(OR($A22="",'Staffing plan'!M$3&gt;NumWeeks),0,SUMIFS('Staffing plan'!M$6:M$45,'Staffing plan'!$A$6:$A$45,$A22))</f>
        <v/>
      </c>
      <c r="O22" s="15">
        <f>IF(OR($A22="",'Staffing plan'!N$3&gt;NumWeeks),0,SUMIFS('Staffing plan'!N$6:N$45,'Staffing plan'!$A$6:$A$45,$A22))</f>
        <v/>
      </c>
      <c r="P22" s="15">
        <f>IF(OR($A22="",'Staffing plan'!O$3&gt;NumWeeks),0,SUMIFS('Staffing plan'!O$6:O$45,'Staffing plan'!$A$6:$A$45,$A22))</f>
        <v/>
      </c>
      <c r="Q22" s="15">
        <f>IF(OR($A22="",'Staffing plan'!P$3&gt;NumWeeks),0,SUMIFS('Staffing plan'!P$6:P$45,'Staffing plan'!$A$6:$A$45,$A22))</f>
        <v/>
      </c>
      <c r="R22" s="15">
        <f>IF(OR($A22="",'Staffing plan'!Q$3&gt;NumWeeks),0,SUMIFS('Staffing plan'!Q$6:Q$45,'Staffing plan'!$A$6:$A$45,$A22))</f>
        <v/>
      </c>
      <c r="S22" s="15">
        <f>IF(OR($A22="",'Staffing plan'!R$3&gt;NumWeeks),0,SUMIFS('Staffing plan'!R$6:R$45,'Staffing plan'!$A$6:$A$45,$A22))</f>
        <v/>
      </c>
      <c r="T22" s="15">
        <f>IF(OR($A22="",'Staffing plan'!S$3&gt;NumWeeks),0,SUMIFS('Staffing plan'!S$6:S$45,'Staffing plan'!$A$6:$A$45,$A22))</f>
        <v/>
      </c>
      <c r="U22" s="15">
        <f>IF(OR($A22="",'Staffing plan'!T$3&gt;NumWeeks),0,SUMIFS('Staffing plan'!T$6:T$45,'Staffing plan'!$A$6:$A$45,$A22))</f>
        <v/>
      </c>
      <c r="V22" s="15">
        <f>IF(OR($A22="",'Staffing plan'!U$3&gt;NumWeeks),0,SUMIFS('Staffing plan'!U$6:U$45,'Staffing plan'!$A$6:$A$45,$A22))</f>
        <v/>
      </c>
      <c r="W22" s="15">
        <f>IF(OR($A22="",'Staffing plan'!V$3&gt;NumWeeks),0,SUMIFS('Staffing plan'!V$6:V$45,'Staffing plan'!$A$6:$A$45,$A22))</f>
        <v/>
      </c>
      <c r="X22" s="15">
        <f>IF(OR($A22="",'Staffing plan'!W$3&gt;NumWeeks),0,SUMIFS('Staffing plan'!W$6:W$45,'Staffing plan'!$A$6:$A$45,$A22))</f>
        <v/>
      </c>
      <c r="Y22" s="15">
        <f>IF(OR($A22="",'Staffing plan'!X$3&gt;NumWeeks),0,SUMIFS('Staffing plan'!X$6:X$45,'Staffing plan'!$A$6:$A$45,$A22))</f>
        <v/>
      </c>
      <c r="Z22" s="15">
        <f>IF(OR($A22="",'Staffing plan'!Y$3&gt;NumWeeks),0,SUMIFS('Staffing plan'!Y$6:Y$45,'Staffing plan'!$A$6:$A$45,$A22))</f>
        <v/>
      </c>
      <c r="AA22" s="15">
        <f>IF(OR($A22="",'Staffing plan'!Z$3&gt;NumWeeks),0,SUMIFS('Staffing plan'!Z$6:Z$45,'Staffing plan'!$A$6:$A$45,$A22))</f>
        <v/>
      </c>
      <c r="AB22" s="15">
        <f>IF(OR($A22="",'Staffing plan'!AA$3&gt;NumWeeks),0,SUMIFS('Staffing plan'!AA$6:AA$45,'Staffing plan'!$A$6:$A$45,$A22))</f>
        <v/>
      </c>
      <c r="AC22" s="15">
        <f>IF(OR($A22="",'Staffing plan'!AB$3&gt;NumWeeks),0,SUMIFS('Staffing plan'!AB$6:AB$45,'Staffing plan'!$A$6:$A$45,$A22))</f>
        <v/>
      </c>
      <c r="AD22" s="15">
        <f>IF(OR($A22="",'Staffing plan'!AC$3&gt;NumWeeks),0,SUMIFS('Staffing plan'!AC$6:AC$45,'Staffing plan'!$A$6:$A$45,$A22))</f>
        <v/>
      </c>
      <c r="AE22" s="15">
        <f>IF(OR($A22="",'Staffing plan'!AD$3&gt;NumWeeks),0,SUMIFS('Staffing plan'!AD$6:AD$45,'Staffing plan'!$A$6:$A$45,$A22))</f>
        <v/>
      </c>
      <c r="AF22" s="15">
        <f>IF(OR($A22="",'Staffing plan'!AE$3&gt;NumWeeks),0,SUMIFS('Staffing plan'!AE$6:AE$45,'Staffing plan'!$A$6:$A$45,$A22))</f>
        <v/>
      </c>
    </row>
    <row r="23">
      <c r="A23">
        <f>IF(Budget!$A10="","",Budget!$A10)</f>
        <v/>
      </c>
      <c r="B23" s="17">
        <f>IF($A23="","",SUM(G23:AF23))</f>
        <v/>
      </c>
      <c r="C23" s="17">
        <f>IF($A23="","",MAX(G23:AF23))</f>
        <v/>
      </c>
      <c r="D23" s="18">
        <f>IF($A23="","",IF(StdHours=0,0,C23/StdHours))</f>
        <v/>
      </c>
      <c r="E23" s="18">
        <f>IF($A23="","",IF(HoursPerDay=0,0,B23/HoursPerDay))</f>
        <v/>
      </c>
      <c r="G23" s="15">
        <f>IF(OR($A23="",'Staffing plan'!F$3&gt;NumWeeks),0,SUMIFS('Staffing plan'!F$6:F$45,'Staffing plan'!$A$6:$A$45,$A23))</f>
        <v/>
      </c>
      <c r="H23" s="15">
        <f>IF(OR($A23="",'Staffing plan'!G$3&gt;NumWeeks),0,SUMIFS('Staffing plan'!G$6:G$45,'Staffing plan'!$A$6:$A$45,$A23))</f>
        <v/>
      </c>
      <c r="I23" s="15">
        <f>IF(OR($A23="",'Staffing plan'!H$3&gt;NumWeeks),0,SUMIFS('Staffing plan'!H$6:H$45,'Staffing plan'!$A$6:$A$45,$A23))</f>
        <v/>
      </c>
      <c r="J23" s="15">
        <f>IF(OR($A23="",'Staffing plan'!I$3&gt;NumWeeks),0,SUMIFS('Staffing plan'!I$6:I$45,'Staffing plan'!$A$6:$A$45,$A23))</f>
        <v/>
      </c>
      <c r="K23" s="15">
        <f>IF(OR($A23="",'Staffing plan'!J$3&gt;NumWeeks),0,SUMIFS('Staffing plan'!J$6:J$45,'Staffing plan'!$A$6:$A$45,$A23))</f>
        <v/>
      </c>
      <c r="L23" s="15">
        <f>IF(OR($A23="",'Staffing plan'!K$3&gt;NumWeeks),0,SUMIFS('Staffing plan'!K$6:K$45,'Staffing plan'!$A$6:$A$45,$A23))</f>
        <v/>
      </c>
      <c r="M23" s="15">
        <f>IF(OR($A23="",'Staffing plan'!L$3&gt;NumWeeks),0,SUMIFS('Staffing plan'!L$6:L$45,'Staffing plan'!$A$6:$A$45,$A23))</f>
        <v/>
      </c>
      <c r="N23" s="15">
        <f>IF(OR($A23="",'Staffing plan'!M$3&gt;NumWeeks),0,SUMIFS('Staffing plan'!M$6:M$45,'Staffing plan'!$A$6:$A$45,$A23))</f>
        <v/>
      </c>
      <c r="O23" s="15">
        <f>IF(OR($A23="",'Staffing plan'!N$3&gt;NumWeeks),0,SUMIFS('Staffing plan'!N$6:N$45,'Staffing plan'!$A$6:$A$45,$A23))</f>
        <v/>
      </c>
      <c r="P23" s="15">
        <f>IF(OR($A23="",'Staffing plan'!O$3&gt;NumWeeks),0,SUMIFS('Staffing plan'!O$6:O$45,'Staffing plan'!$A$6:$A$45,$A23))</f>
        <v/>
      </c>
      <c r="Q23" s="15">
        <f>IF(OR($A23="",'Staffing plan'!P$3&gt;NumWeeks),0,SUMIFS('Staffing plan'!P$6:P$45,'Staffing plan'!$A$6:$A$45,$A23))</f>
        <v/>
      </c>
      <c r="R23" s="15">
        <f>IF(OR($A23="",'Staffing plan'!Q$3&gt;NumWeeks),0,SUMIFS('Staffing plan'!Q$6:Q$45,'Staffing plan'!$A$6:$A$45,$A23))</f>
        <v/>
      </c>
      <c r="S23" s="15">
        <f>IF(OR($A23="",'Staffing plan'!R$3&gt;NumWeeks),0,SUMIFS('Staffing plan'!R$6:R$45,'Staffing plan'!$A$6:$A$45,$A23))</f>
        <v/>
      </c>
      <c r="T23" s="15">
        <f>IF(OR($A23="",'Staffing plan'!S$3&gt;NumWeeks),0,SUMIFS('Staffing plan'!S$6:S$45,'Staffing plan'!$A$6:$A$45,$A23))</f>
        <v/>
      </c>
      <c r="U23" s="15">
        <f>IF(OR($A23="",'Staffing plan'!T$3&gt;NumWeeks),0,SUMIFS('Staffing plan'!T$6:T$45,'Staffing plan'!$A$6:$A$45,$A23))</f>
        <v/>
      </c>
      <c r="V23" s="15">
        <f>IF(OR($A23="",'Staffing plan'!U$3&gt;NumWeeks),0,SUMIFS('Staffing plan'!U$6:U$45,'Staffing plan'!$A$6:$A$45,$A23))</f>
        <v/>
      </c>
      <c r="W23" s="15">
        <f>IF(OR($A23="",'Staffing plan'!V$3&gt;NumWeeks),0,SUMIFS('Staffing plan'!V$6:V$45,'Staffing plan'!$A$6:$A$45,$A23))</f>
        <v/>
      </c>
      <c r="X23" s="15">
        <f>IF(OR($A23="",'Staffing plan'!W$3&gt;NumWeeks),0,SUMIFS('Staffing plan'!W$6:W$45,'Staffing plan'!$A$6:$A$45,$A23))</f>
        <v/>
      </c>
      <c r="Y23" s="15">
        <f>IF(OR($A23="",'Staffing plan'!X$3&gt;NumWeeks),0,SUMIFS('Staffing plan'!X$6:X$45,'Staffing plan'!$A$6:$A$45,$A23))</f>
        <v/>
      </c>
      <c r="Z23" s="15">
        <f>IF(OR($A23="",'Staffing plan'!Y$3&gt;NumWeeks),0,SUMIFS('Staffing plan'!Y$6:Y$45,'Staffing plan'!$A$6:$A$45,$A23))</f>
        <v/>
      </c>
      <c r="AA23" s="15">
        <f>IF(OR($A23="",'Staffing plan'!Z$3&gt;NumWeeks),0,SUMIFS('Staffing plan'!Z$6:Z$45,'Staffing plan'!$A$6:$A$45,$A23))</f>
        <v/>
      </c>
      <c r="AB23" s="15">
        <f>IF(OR($A23="",'Staffing plan'!AA$3&gt;NumWeeks),0,SUMIFS('Staffing plan'!AA$6:AA$45,'Staffing plan'!$A$6:$A$45,$A23))</f>
        <v/>
      </c>
      <c r="AC23" s="15">
        <f>IF(OR($A23="",'Staffing plan'!AB$3&gt;NumWeeks),0,SUMIFS('Staffing plan'!AB$6:AB$45,'Staffing plan'!$A$6:$A$45,$A23))</f>
        <v/>
      </c>
      <c r="AD23" s="15">
        <f>IF(OR($A23="",'Staffing plan'!AC$3&gt;NumWeeks),0,SUMIFS('Staffing plan'!AC$6:AC$45,'Staffing plan'!$A$6:$A$45,$A23))</f>
        <v/>
      </c>
      <c r="AE23" s="15">
        <f>IF(OR($A23="",'Staffing plan'!AD$3&gt;NumWeeks),0,SUMIFS('Staffing plan'!AD$6:AD$45,'Staffing plan'!$A$6:$A$45,$A23))</f>
        <v/>
      </c>
      <c r="AF23" s="15">
        <f>IF(OR($A23="",'Staffing plan'!AE$3&gt;NumWeeks),0,SUMIFS('Staffing plan'!AE$6:AE$45,'Staffing plan'!$A$6:$A$45,$A23))</f>
        <v/>
      </c>
    </row>
    <row r="24">
      <c r="A24">
        <f>IF(Budget!$A11="","",Budget!$A11)</f>
        <v/>
      </c>
      <c r="B24" s="17">
        <f>IF($A24="","",SUM(G24:AF24))</f>
        <v/>
      </c>
      <c r="C24" s="17">
        <f>IF($A24="","",MAX(G24:AF24))</f>
        <v/>
      </c>
      <c r="D24" s="18">
        <f>IF($A24="","",IF(StdHours=0,0,C24/StdHours))</f>
        <v/>
      </c>
      <c r="E24" s="18">
        <f>IF($A24="","",IF(HoursPerDay=0,0,B24/HoursPerDay))</f>
        <v/>
      </c>
      <c r="G24" s="15">
        <f>IF(OR($A24="",'Staffing plan'!F$3&gt;NumWeeks),0,SUMIFS('Staffing plan'!F$6:F$45,'Staffing plan'!$A$6:$A$45,$A24))</f>
        <v/>
      </c>
      <c r="H24" s="15">
        <f>IF(OR($A24="",'Staffing plan'!G$3&gt;NumWeeks),0,SUMIFS('Staffing plan'!G$6:G$45,'Staffing plan'!$A$6:$A$45,$A24))</f>
        <v/>
      </c>
      <c r="I24" s="15">
        <f>IF(OR($A24="",'Staffing plan'!H$3&gt;NumWeeks),0,SUMIFS('Staffing plan'!H$6:H$45,'Staffing plan'!$A$6:$A$45,$A24))</f>
        <v/>
      </c>
      <c r="J24" s="15">
        <f>IF(OR($A24="",'Staffing plan'!I$3&gt;NumWeeks),0,SUMIFS('Staffing plan'!I$6:I$45,'Staffing plan'!$A$6:$A$45,$A24))</f>
        <v/>
      </c>
      <c r="K24" s="15">
        <f>IF(OR($A24="",'Staffing plan'!J$3&gt;NumWeeks),0,SUMIFS('Staffing plan'!J$6:J$45,'Staffing plan'!$A$6:$A$45,$A24))</f>
        <v/>
      </c>
      <c r="L24" s="15">
        <f>IF(OR($A24="",'Staffing plan'!K$3&gt;NumWeeks),0,SUMIFS('Staffing plan'!K$6:K$45,'Staffing plan'!$A$6:$A$45,$A24))</f>
        <v/>
      </c>
      <c r="M24" s="15">
        <f>IF(OR($A24="",'Staffing plan'!L$3&gt;NumWeeks),0,SUMIFS('Staffing plan'!L$6:L$45,'Staffing plan'!$A$6:$A$45,$A24))</f>
        <v/>
      </c>
      <c r="N24" s="15">
        <f>IF(OR($A24="",'Staffing plan'!M$3&gt;NumWeeks),0,SUMIFS('Staffing plan'!M$6:M$45,'Staffing plan'!$A$6:$A$45,$A24))</f>
        <v/>
      </c>
      <c r="O24" s="15">
        <f>IF(OR($A24="",'Staffing plan'!N$3&gt;NumWeeks),0,SUMIFS('Staffing plan'!N$6:N$45,'Staffing plan'!$A$6:$A$45,$A24))</f>
        <v/>
      </c>
      <c r="P24" s="15">
        <f>IF(OR($A24="",'Staffing plan'!O$3&gt;NumWeeks),0,SUMIFS('Staffing plan'!O$6:O$45,'Staffing plan'!$A$6:$A$45,$A24))</f>
        <v/>
      </c>
      <c r="Q24" s="15">
        <f>IF(OR($A24="",'Staffing plan'!P$3&gt;NumWeeks),0,SUMIFS('Staffing plan'!P$6:P$45,'Staffing plan'!$A$6:$A$45,$A24))</f>
        <v/>
      </c>
      <c r="R24" s="15">
        <f>IF(OR($A24="",'Staffing plan'!Q$3&gt;NumWeeks),0,SUMIFS('Staffing plan'!Q$6:Q$45,'Staffing plan'!$A$6:$A$45,$A24))</f>
        <v/>
      </c>
      <c r="S24" s="15">
        <f>IF(OR($A24="",'Staffing plan'!R$3&gt;NumWeeks),0,SUMIFS('Staffing plan'!R$6:R$45,'Staffing plan'!$A$6:$A$45,$A24))</f>
        <v/>
      </c>
      <c r="T24" s="15">
        <f>IF(OR($A24="",'Staffing plan'!S$3&gt;NumWeeks),0,SUMIFS('Staffing plan'!S$6:S$45,'Staffing plan'!$A$6:$A$45,$A24))</f>
        <v/>
      </c>
      <c r="U24" s="15">
        <f>IF(OR($A24="",'Staffing plan'!T$3&gt;NumWeeks),0,SUMIFS('Staffing plan'!T$6:T$45,'Staffing plan'!$A$6:$A$45,$A24))</f>
        <v/>
      </c>
      <c r="V24" s="15">
        <f>IF(OR($A24="",'Staffing plan'!U$3&gt;NumWeeks),0,SUMIFS('Staffing plan'!U$6:U$45,'Staffing plan'!$A$6:$A$45,$A24))</f>
        <v/>
      </c>
      <c r="W24" s="15">
        <f>IF(OR($A24="",'Staffing plan'!V$3&gt;NumWeeks),0,SUMIFS('Staffing plan'!V$6:V$45,'Staffing plan'!$A$6:$A$45,$A24))</f>
        <v/>
      </c>
      <c r="X24" s="15">
        <f>IF(OR($A24="",'Staffing plan'!W$3&gt;NumWeeks),0,SUMIFS('Staffing plan'!W$6:W$45,'Staffing plan'!$A$6:$A$45,$A24))</f>
        <v/>
      </c>
      <c r="Y24" s="15">
        <f>IF(OR($A24="",'Staffing plan'!X$3&gt;NumWeeks),0,SUMIFS('Staffing plan'!X$6:X$45,'Staffing plan'!$A$6:$A$45,$A24))</f>
        <v/>
      </c>
      <c r="Z24" s="15">
        <f>IF(OR($A24="",'Staffing plan'!Y$3&gt;NumWeeks),0,SUMIFS('Staffing plan'!Y$6:Y$45,'Staffing plan'!$A$6:$A$45,$A24))</f>
        <v/>
      </c>
      <c r="AA24" s="15">
        <f>IF(OR($A24="",'Staffing plan'!Z$3&gt;NumWeeks),0,SUMIFS('Staffing plan'!Z$6:Z$45,'Staffing plan'!$A$6:$A$45,$A24))</f>
        <v/>
      </c>
      <c r="AB24" s="15">
        <f>IF(OR($A24="",'Staffing plan'!AA$3&gt;NumWeeks),0,SUMIFS('Staffing plan'!AA$6:AA$45,'Staffing plan'!$A$6:$A$45,$A24))</f>
        <v/>
      </c>
      <c r="AC24" s="15">
        <f>IF(OR($A24="",'Staffing plan'!AB$3&gt;NumWeeks),0,SUMIFS('Staffing plan'!AB$6:AB$45,'Staffing plan'!$A$6:$A$45,$A24))</f>
        <v/>
      </c>
      <c r="AD24" s="15">
        <f>IF(OR($A24="",'Staffing plan'!AC$3&gt;NumWeeks),0,SUMIFS('Staffing plan'!AC$6:AC$45,'Staffing plan'!$A$6:$A$45,$A24))</f>
        <v/>
      </c>
      <c r="AE24" s="15">
        <f>IF(OR($A24="",'Staffing plan'!AD$3&gt;NumWeeks),0,SUMIFS('Staffing plan'!AD$6:AD$45,'Staffing plan'!$A$6:$A$45,$A24))</f>
        <v/>
      </c>
      <c r="AF24" s="15">
        <f>IF(OR($A24="",'Staffing plan'!AE$3&gt;NumWeeks),0,SUMIFS('Staffing plan'!AE$6:AE$45,'Staffing plan'!$A$6:$A$45,$A24))</f>
        <v/>
      </c>
    </row>
    <row r="25">
      <c r="A25">
        <f>IF(Budget!$A12="","",Budget!$A12)</f>
        <v/>
      </c>
      <c r="B25" s="17">
        <f>IF($A25="","",SUM(G25:AF25))</f>
        <v/>
      </c>
      <c r="C25" s="17">
        <f>IF($A25="","",MAX(G25:AF25))</f>
        <v/>
      </c>
      <c r="D25" s="18">
        <f>IF($A25="","",IF(StdHours=0,0,C25/StdHours))</f>
        <v/>
      </c>
      <c r="E25" s="18">
        <f>IF($A25="","",IF(HoursPerDay=0,0,B25/HoursPerDay))</f>
        <v/>
      </c>
      <c r="G25" s="15">
        <f>IF(OR($A25="",'Staffing plan'!F$3&gt;NumWeeks),0,SUMIFS('Staffing plan'!F$6:F$45,'Staffing plan'!$A$6:$A$45,$A25))</f>
        <v/>
      </c>
      <c r="H25" s="15">
        <f>IF(OR($A25="",'Staffing plan'!G$3&gt;NumWeeks),0,SUMIFS('Staffing plan'!G$6:G$45,'Staffing plan'!$A$6:$A$45,$A25))</f>
        <v/>
      </c>
      <c r="I25" s="15">
        <f>IF(OR($A25="",'Staffing plan'!H$3&gt;NumWeeks),0,SUMIFS('Staffing plan'!H$6:H$45,'Staffing plan'!$A$6:$A$45,$A25))</f>
        <v/>
      </c>
      <c r="J25" s="15">
        <f>IF(OR($A25="",'Staffing plan'!I$3&gt;NumWeeks),0,SUMIFS('Staffing plan'!I$6:I$45,'Staffing plan'!$A$6:$A$45,$A25))</f>
        <v/>
      </c>
      <c r="K25" s="15">
        <f>IF(OR($A25="",'Staffing plan'!J$3&gt;NumWeeks),0,SUMIFS('Staffing plan'!J$6:J$45,'Staffing plan'!$A$6:$A$45,$A25))</f>
        <v/>
      </c>
      <c r="L25" s="15">
        <f>IF(OR($A25="",'Staffing plan'!K$3&gt;NumWeeks),0,SUMIFS('Staffing plan'!K$6:K$45,'Staffing plan'!$A$6:$A$45,$A25))</f>
        <v/>
      </c>
      <c r="M25" s="15">
        <f>IF(OR($A25="",'Staffing plan'!L$3&gt;NumWeeks),0,SUMIFS('Staffing plan'!L$6:L$45,'Staffing plan'!$A$6:$A$45,$A25))</f>
        <v/>
      </c>
      <c r="N25" s="15">
        <f>IF(OR($A25="",'Staffing plan'!M$3&gt;NumWeeks),0,SUMIFS('Staffing plan'!M$6:M$45,'Staffing plan'!$A$6:$A$45,$A25))</f>
        <v/>
      </c>
      <c r="O25" s="15">
        <f>IF(OR($A25="",'Staffing plan'!N$3&gt;NumWeeks),0,SUMIFS('Staffing plan'!N$6:N$45,'Staffing plan'!$A$6:$A$45,$A25))</f>
        <v/>
      </c>
      <c r="P25" s="15">
        <f>IF(OR($A25="",'Staffing plan'!O$3&gt;NumWeeks),0,SUMIFS('Staffing plan'!O$6:O$45,'Staffing plan'!$A$6:$A$45,$A25))</f>
        <v/>
      </c>
      <c r="Q25" s="15">
        <f>IF(OR($A25="",'Staffing plan'!P$3&gt;NumWeeks),0,SUMIFS('Staffing plan'!P$6:P$45,'Staffing plan'!$A$6:$A$45,$A25))</f>
        <v/>
      </c>
      <c r="R25" s="15">
        <f>IF(OR($A25="",'Staffing plan'!Q$3&gt;NumWeeks),0,SUMIFS('Staffing plan'!Q$6:Q$45,'Staffing plan'!$A$6:$A$45,$A25))</f>
        <v/>
      </c>
      <c r="S25" s="15">
        <f>IF(OR($A25="",'Staffing plan'!R$3&gt;NumWeeks),0,SUMIFS('Staffing plan'!R$6:R$45,'Staffing plan'!$A$6:$A$45,$A25))</f>
        <v/>
      </c>
      <c r="T25" s="15">
        <f>IF(OR($A25="",'Staffing plan'!S$3&gt;NumWeeks),0,SUMIFS('Staffing plan'!S$6:S$45,'Staffing plan'!$A$6:$A$45,$A25))</f>
        <v/>
      </c>
      <c r="U25" s="15">
        <f>IF(OR($A25="",'Staffing plan'!T$3&gt;NumWeeks),0,SUMIFS('Staffing plan'!T$6:T$45,'Staffing plan'!$A$6:$A$45,$A25))</f>
        <v/>
      </c>
      <c r="V25" s="15">
        <f>IF(OR($A25="",'Staffing plan'!U$3&gt;NumWeeks),0,SUMIFS('Staffing plan'!U$6:U$45,'Staffing plan'!$A$6:$A$45,$A25))</f>
        <v/>
      </c>
      <c r="W25" s="15">
        <f>IF(OR($A25="",'Staffing plan'!V$3&gt;NumWeeks),0,SUMIFS('Staffing plan'!V$6:V$45,'Staffing plan'!$A$6:$A$45,$A25))</f>
        <v/>
      </c>
      <c r="X25" s="15">
        <f>IF(OR($A25="",'Staffing plan'!W$3&gt;NumWeeks),0,SUMIFS('Staffing plan'!W$6:W$45,'Staffing plan'!$A$6:$A$45,$A25))</f>
        <v/>
      </c>
      <c r="Y25" s="15">
        <f>IF(OR($A25="",'Staffing plan'!X$3&gt;NumWeeks),0,SUMIFS('Staffing plan'!X$6:X$45,'Staffing plan'!$A$6:$A$45,$A25))</f>
        <v/>
      </c>
      <c r="Z25" s="15">
        <f>IF(OR($A25="",'Staffing plan'!Y$3&gt;NumWeeks),0,SUMIFS('Staffing plan'!Y$6:Y$45,'Staffing plan'!$A$6:$A$45,$A25))</f>
        <v/>
      </c>
      <c r="AA25" s="15">
        <f>IF(OR($A25="",'Staffing plan'!Z$3&gt;NumWeeks),0,SUMIFS('Staffing plan'!Z$6:Z$45,'Staffing plan'!$A$6:$A$45,$A25))</f>
        <v/>
      </c>
      <c r="AB25" s="15">
        <f>IF(OR($A25="",'Staffing plan'!AA$3&gt;NumWeeks),0,SUMIFS('Staffing plan'!AA$6:AA$45,'Staffing plan'!$A$6:$A$45,$A25))</f>
        <v/>
      </c>
      <c r="AC25" s="15">
        <f>IF(OR($A25="",'Staffing plan'!AB$3&gt;NumWeeks),0,SUMIFS('Staffing plan'!AB$6:AB$45,'Staffing plan'!$A$6:$A$45,$A25))</f>
        <v/>
      </c>
      <c r="AD25" s="15">
        <f>IF(OR($A25="",'Staffing plan'!AC$3&gt;NumWeeks),0,SUMIFS('Staffing plan'!AC$6:AC$45,'Staffing plan'!$A$6:$A$45,$A25))</f>
        <v/>
      </c>
      <c r="AE25" s="15">
        <f>IF(OR($A25="",'Staffing plan'!AD$3&gt;NumWeeks),0,SUMIFS('Staffing plan'!AD$6:AD$45,'Staffing plan'!$A$6:$A$45,$A25))</f>
        <v/>
      </c>
      <c r="AF25" s="15">
        <f>IF(OR($A25="",'Staffing plan'!AE$3&gt;NumWeeks),0,SUMIFS('Staffing plan'!AE$6:AE$45,'Staffing plan'!$A$6:$A$45,$A25))</f>
        <v/>
      </c>
    </row>
    <row r="26">
      <c r="A26">
        <f>IF(Budget!$A13="","",Budget!$A13)</f>
        <v/>
      </c>
      <c r="B26" s="17">
        <f>IF($A26="","",SUM(G26:AF26))</f>
        <v/>
      </c>
      <c r="C26" s="17">
        <f>IF($A26="","",MAX(G26:AF26))</f>
        <v/>
      </c>
      <c r="D26" s="18">
        <f>IF($A26="","",IF(StdHours=0,0,C26/StdHours))</f>
        <v/>
      </c>
      <c r="E26" s="18">
        <f>IF($A26="","",IF(HoursPerDay=0,0,B26/HoursPerDay))</f>
        <v/>
      </c>
      <c r="G26" s="15">
        <f>IF(OR($A26="",'Staffing plan'!F$3&gt;NumWeeks),0,SUMIFS('Staffing plan'!F$6:F$45,'Staffing plan'!$A$6:$A$45,$A26))</f>
        <v/>
      </c>
      <c r="H26" s="15">
        <f>IF(OR($A26="",'Staffing plan'!G$3&gt;NumWeeks),0,SUMIFS('Staffing plan'!G$6:G$45,'Staffing plan'!$A$6:$A$45,$A26))</f>
        <v/>
      </c>
      <c r="I26" s="15">
        <f>IF(OR($A26="",'Staffing plan'!H$3&gt;NumWeeks),0,SUMIFS('Staffing plan'!H$6:H$45,'Staffing plan'!$A$6:$A$45,$A26))</f>
        <v/>
      </c>
      <c r="J26" s="15">
        <f>IF(OR($A26="",'Staffing plan'!I$3&gt;NumWeeks),0,SUMIFS('Staffing plan'!I$6:I$45,'Staffing plan'!$A$6:$A$45,$A26))</f>
        <v/>
      </c>
      <c r="K26" s="15">
        <f>IF(OR($A26="",'Staffing plan'!J$3&gt;NumWeeks),0,SUMIFS('Staffing plan'!J$6:J$45,'Staffing plan'!$A$6:$A$45,$A26))</f>
        <v/>
      </c>
      <c r="L26" s="15">
        <f>IF(OR($A26="",'Staffing plan'!K$3&gt;NumWeeks),0,SUMIFS('Staffing plan'!K$6:K$45,'Staffing plan'!$A$6:$A$45,$A26))</f>
        <v/>
      </c>
      <c r="M26" s="15">
        <f>IF(OR($A26="",'Staffing plan'!L$3&gt;NumWeeks),0,SUMIFS('Staffing plan'!L$6:L$45,'Staffing plan'!$A$6:$A$45,$A26))</f>
        <v/>
      </c>
      <c r="N26" s="15">
        <f>IF(OR($A26="",'Staffing plan'!M$3&gt;NumWeeks),0,SUMIFS('Staffing plan'!M$6:M$45,'Staffing plan'!$A$6:$A$45,$A26))</f>
        <v/>
      </c>
      <c r="O26" s="15">
        <f>IF(OR($A26="",'Staffing plan'!N$3&gt;NumWeeks),0,SUMIFS('Staffing plan'!N$6:N$45,'Staffing plan'!$A$6:$A$45,$A26))</f>
        <v/>
      </c>
      <c r="P26" s="15">
        <f>IF(OR($A26="",'Staffing plan'!O$3&gt;NumWeeks),0,SUMIFS('Staffing plan'!O$6:O$45,'Staffing plan'!$A$6:$A$45,$A26))</f>
        <v/>
      </c>
      <c r="Q26" s="15">
        <f>IF(OR($A26="",'Staffing plan'!P$3&gt;NumWeeks),0,SUMIFS('Staffing plan'!P$6:P$45,'Staffing plan'!$A$6:$A$45,$A26))</f>
        <v/>
      </c>
      <c r="R26" s="15">
        <f>IF(OR($A26="",'Staffing plan'!Q$3&gt;NumWeeks),0,SUMIFS('Staffing plan'!Q$6:Q$45,'Staffing plan'!$A$6:$A$45,$A26))</f>
        <v/>
      </c>
      <c r="S26" s="15">
        <f>IF(OR($A26="",'Staffing plan'!R$3&gt;NumWeeks),0,SUMIFS('Staffing plan'!R$6:R$45,'Staffing plan'!$A$6:$A$45,$A26))</f>
        <v/>
      </c>
      <c r="T26" s="15">
        <f>IF(OR($A26="",'Staffing plan'!S$3&gt;NumWeeks),0,SUMIFS('Staffing plan'!S$6:S$45,'Staffing plan'!$A$6:$A$45,$A26))</f>
        <v/>
      </c>
      <c r="U26" s="15">
        <f>IF(OR($A26="",'Staffing plan'!T$3&gt;NumWeeks),0,SUMIFS('Staffing plan'!T$6:T$45,'Staffing plan'!$A$6:$A$45,$A26))</f>
        <v/>
      </c>
      <c r="V26" s="15">
        <f>IF(OR($A26="",'Staffing plan'!U$3&gt;NumWeeks),0,SUMIFS('Staffing plan'!U$6:U$45,'Staffing plan'!$A$6:$A$45,$A26))</f>
        <v/>
      </c>
      <c r="W26" s="15">
        <f>IF(OR($A26="",'Staffing plan'!V$3&gt;NumWeeks),0,SUMIFS('Staffing plan'!V$6:V$45,'Staffing plan'!$A$6:$A$45,$A26))</f>
        <v/>
      </c>
      <c r="X26" s="15">
        <f>IF(OR($A26="",'Staffing plan'!W$3&gt;NumWeeks),0,SUMIFS('Staffing plan'!W$6:W$45,'Staffing plan'!$A$6:$A$45,$A26))</f>
        <v/>
      </c>
      <c r="Y26" s="15">
        <f>IF(OR($A26="",'Staffing plan'!X$3&gt;NumWeeks),0,SUMIFS('Staffing plan'!X$6:X$45,'Staffing plan'!$A$6:$A$45,$A26))</f>
        <v/>
      </c>
      <c r="Z26" s="15">
        <f>IF(OR($A26="",'Staffing plan'!Y$3&gt;NumWeeks),0,SUMIFS('Staffing plan'!Y$6:Y$45,'Staffing plan'!$A$6:$A$45,$A26))</f>
        <v/>
      </c>
      <c r="AA26" s="15">
        <f>IF(OR($A26="",'Staffing plan'!Z$3&gt;NumWeeks),0,SUMIFS('Staffing plan'!Z$6:Z$45,'Staffing plan'!$A$6:$A$45,$A26))</f>
        <v/>
      </c>
      <c r="AB26" s="15">
        <f>IF(OR($A26="",'Staffing plan'!AA$3&gt;NumWeeks),0,SUMIFS('Staffing plan'!AA$6:AA$45,'Staffing plan'!$A$6:$A$45,$A26))</f>
        <v/>
      </c>
      <c r="AC26" s="15">
        <f>IF(OR($A26="",'Staffing plan'!AB$3&gt;NumWeeks),0,SUMIFS('Staffing plan'!AB$6:AB$45,'Staffing plan'!$A$6:$A$45,$A26))</f>
        <v/>
      </c>
      <c r="AD26" s="15">
        <f>IF(OR($A26="",'Staffing plan'!AC$3&gt;NumWeeks),0,SUMIFS('Staffing plan'!AC$6:AC$45,'Staffing plan'!$A$6:$A$45,$A26))</f>
        <v/>
      </c>
      <c r="AE26" s="15">
        <f>IF(OR($A26="",'Staffing plan'!AD$3&gt;NumWeeks),0,SUMIFS('Staffing plan'!AD$6:AD$45,'Staffing plan'!$A$6:$A$45,$A26))</f>
        <v/>
      </c>
      <c r="AF26" s="15">
        <f>IF(OR($A26="",'Staffing plan'!AE$3&gt;NumWeeks),0,SUMIFS('Staffing plan'!AE$6:AE$45,'Staffing plan'!$A$6:$A$45,$A26))</f>
        <v/>
      </c>
    </row>
    <row r="27">
      <c r="A27">
        <f>IF(Budget!$A14="","",Budget!$A14)</f>
        <v/>
      </c>
      <c r="B27" s="17">
        <f>IF($A27="","",SUM(G27:AF27))</f>
        <v/>
      </c>
      <c r="C27" s="17">
        <f>IF($A27="","",MAX(G27:AF27))</f>
        <v/>
      </c>
      <c r="D27" s="18">
        <f>IF($A27="","",IF(StdHours=0,0,C27/StdHours))</f>
        <v/>
      </c>
      <c r="E27" s="18">
        <f>IF($A27="","",IF(HoursPerDay=0,0,B27/HoursPerDay))</f>
        <v/>
      </c>
      <c r="G27" s="15">
        <f>IF(OR($A27="",'Staffing plan'!F$3&gt;NumWeeks),0,SUMIFS('Staffing plan'!F$6:F$45,'Staffing plan'!$A$6:$A$45,$A27))</f>
        <v/>
      </c>
      <c r="H27" s="15">
        <f>IF(OR($A27="",'Staffing plan'!G$3&gt;NumWeeks),0,SUMIFS('Staffing plan'!G$6:G$45,'Staffing plan'!$A$6:$A$45,$A27))</f>
        <v/>
      </c>
      <c r="I27" s="15">
        <f>IF(OR($A27="",'Staffing plan'!H$3&gt;NumWeeks),0,SUMIFS('Staffing plan'!H$6:H$45,'Staffing plan'!$A$6:$A$45,$A27))</f>
        <v/>
      </c>
      <c r="J27" s="15">
        <f>IF(OR($A27="",'Staffing plan'!I$3&gt;NumWeeks),0,SUMIFS('Staffing plan'!I$6:I$45,'Staffing plan'!$A$6:$A$45,$A27))</f>
        <v/>
      </c>
      <c r="K27" s="15">
        <f>IF(OR($A27="",'Staffing plan'!J$3&gt;NumWeeks),0,SUMIFS('Staffing plan'!J$6:J$45,'Staffing plan'!$A$6:$A$45,$A27))</f>
        <v/>
      </c>
      <c r="L27" s="15">
        <f>IF(OR($A27="",'Staffing plan'!K$3&gt;NumWeeks),0,SUMIFS('Staffing plan'!K$6:K$45,'Staffing plan'!$A$6:$A$45,$A27))</f>
        <v/>
      </c>
      <c r="M27" s="15">
        <f>IF(OR($A27="",'Staffing plan'!L$3&gt;NumWeeks),0,SUMIFS('Staffing plan'!L$6:L$45,'Staffing plan'!$A$6:$A$45,$A27))</f>
        <v/>
      </c>
      <c r="N27" s="15">
        <f>IF(OR($A27="",'Staffing plan'!M$3&gt;NumWeeks),0,SUMIFS('Staffing plan'!M$6:M$45,'Staffing plan'!$A$6:$A$45,$A27))</f>
        <v/>
      </c>
      <c r="O27" s="15">
        <f>IF(OR($A27="",'Staffing plan'!N$3&gt;NumWeeks),0,SUMIFS('Staffing plan'!N$6:N$45,'Staffing plan'!$A$6:$A$45,$A27))</f>
        <v/>
      </c>
      <c r="P27" s="15">
        <f>IF(OR($A27="",'Staffing plan'!O$3&gt;NumWeeks),0,SUMIFS('Staffing plan'!O$6:O$45,'Staffing plan'!$A$6:$A$45,$A27))</f>
        <v/>
      </c>
      <c r="Q27" s="15">
        <f>IF(OR($A27="",'Staffing plan'!P$3&gt;NumWeeks),0,SUMIFS('Staffing plan'!P$6:P$45,'Staffing plan'!$A$6:$A$45,$A27))</f>
        <v/>
      </c>
      <c r="R27" s="15">
        <f>IF(OR($A27="",'Staffing plan'!Q$3&gt;NumWeeks),0,SUMIFS('Staffing plan'!Q$6:Q$45,'Staffing plan'!$A$6:$A$45,$A27))</f>
        <v/>
      </c>
      <c r="S27" s="15">
        <f>IF(OR($A27="",'Staffing plan'!R$3&gt;NumWeeks),0,SUMIFS('Staffing plan'!R$6:R$45,'Staffing plan'!$A$6:$A$45,$A27))</f>
        <v/>
      </c>
      <c r="T27" s="15">
        <f>IF(OR($A27="",'Staffing plan'!S$3&gt;NumWeeks),0,SUMIFS('Staffing plan'!S$6:S$45,'Staffing plan'!$A$6:$A$45,$A27))</f>
        <v/>
      </c>
      <c r="U27" s="15">
        <f>IF(OR($A27="",'Staffing plan'!T$3&gt;NumWeeks),0,SUMIFS('Staffing plan'!T$6:T$45,'Staffing plan'!$A$6:$A$45,$A27))</f>
        <v/>
      </c>
      <c r="V27" s="15">
        <f>IF(OR($A27="",'Staffing plan'!U$3&gt;NumWeeks),0,SUMIFS('Staffing plan'!U$6:U$45,'Staffing plan'!$A$6:$A$45,$A27))</f>
        <v/>
      </c>
      <c r="W27" s="15">
        <f>IF(OR($A27="",'Staffing plan'!V$3&gt;NumWeeks),0,SUMIFS('Staffing plan'!V$6:V$45,'Staffing plan'!$A$6:$A$45,$A27))</f>
        <v/>
      </c>
      <c r="X27" s="15">
        <f>IF(OR($A27="",'Staffing plan'!W$3&gt;NumWeeks),0,SUMIFS('Staffing plan'!W$6:W$45,'Staffing plan'!$A$6:$A$45,$A27))</f>
        <v/>
      </c>
      <c r="Y27" s="15">
        <f>IF(OR($A27="",'Staffing plan'!X$3&gt;NumWeeks),0,SUMIFS('Staffing plan'!X$6:X$45,'Staffing plan'!$A$6:$A$45,$A27))</f>
        <v/>
      </c>
      <c r="Z27" s="15">
        <f>IF(OR($A27="",'Staffing plan'!Y$3&gt;NumWeeks),0,SUMIFS('Staffing plan'!Y$6:Y$45,'Staffing plan'!$A$6:$A$45,$A27))</f>
        <v/>
      </c>
      <c r="AA27" s="15">
        <f>IF(OR($A27="",'Staffing plan'!Z$3&gt;NumWeeks),0,SUMIFS('Staffing plan'!Z$6:Z$45,'Staffing plan'!$A$6:$A$45,$A27))</f>
        <v/>
      </c>
      <c r="AB27" s="15">
        <f>IF(OR($A27="",'Staffing plan'!AA$3&gt;NumWeeks),0,SUMIFS('Staffing plan'!AA$6:AA$45,'Staffing plan'!$A$6:$A$45,$A27))</f>
        <v/>
      </c>
      <c r="AC27" s="15">
        <f>IF(OR($A27="",'Staffing plan'!AB$3&gt;NumWeeks),0,SUMIFS('Staffing plan'!AB$6:AB$45,'Staffing plan'!$A$6:$A$45,$A27))</f>
        <v/>
      </c>
      <c r="AD27" s="15">
        <f>IF(OR($A27="",'Staffing plan'!AC$3&gt;NumWeeks),0,SUMIFS('Staffing plan'!AC$6:AC$45,'Staffing plan'!$A$6:$A$45,$A27))</f>
        <v/>
      </c>
      <c r="AE27" s="15">
        <f>IF(OR($A27="",'Staffing plan'!AD$3&gt;NumWeeks),0,SUMIFS('Staffing plan'!AD$6:AD$45,'Staffing plan'!$A$6:$A$45,$A27))</f>
        <v/>
      </c>
      <c r="AF27" s="15">
        <f>IF(OR($A27="",'Staffing plan'!AE$3&gt;NumWeeks),0,SUMIFS('Staffing plan'!AE$6:AE$45,'Staffing plan'!$A$6:$A$45,$A27))</f>
        <v/>
      </c>
    </row>
    <row r="28">
      <c r="A28">
        <f>IF(Budget!$A15="","",Budget!$A15)</f>
        <v/>
      </c>
      <c r="B28" s="17">
        <f>IF($A28="","",SUM(G28:AF28))</f>
        <v/>
      </c>
      <c r="C28" s="17">
        <f>IF($A28="","",MAX(G28:AF28))</f>
        <v/>
      </c>
      <c r="D28" s="18">
        <f>IF($A28="","",IF(StdHours=0,0,C28/StdHours))</f>
        <v/>
      </c>
      <c r="E28" s="18">
        <f>IF($A28="","",IF(HoursPerDay=0,0,B28/HoursPerDay))</f>
        <v/>
      </c>
      <c r="G28" s="15">
        <f>IF(OR($A28="",'Staffing plan'!F$3&gt;NumWeeks),0,SUMIFS('Staffing plan'!F$6:F$45,'Staffing plan'!$A$6:$A$45,$A28))</f>
        <v/>
      </c>
      <c r="H28" s="15">
        <f>IF(OR($A28="",'Staffing plan'!G$3&gt;NumWeeks),0,SUMIFS('Staffing plan'!G$6:G$45,'Staffing plan'!$A$6:$A$45,$A28))</f>
        <v/>
      </c>
      <c r="I28" s="15">
        <f>IF(OR($A28="",'Staffing plan'!H$3&gt;NumWeeks),0,SUMIFS('Staffing plan'!H$6:H$45,'Staffing plan'!$A$6:$A$45,$A28))</f>
        <v/>
      </c>
      <c r="J28" s="15">
        <f>IF(OR($A28="",'Staffing plan'!I$3&gt;NumWeeks),0,SUMIFS('Staffing plan'!I$6:I$45,'Staffing plan'!$A$6:$A$45,$A28))</f>
        <v/>
      </c>
      <c r="K28" s="15">
        <f>IF(OR($A28="",'Staffing plan'!J$3&gt;NumWeeks),0,SUMIFS('Staffing plan'!J$6:J$45,'Staffing plan'!$A$6:$A$45,$A28))</f>
        <v/>
      </c>
      <c r="L28" s="15">
        <f>IF(OR($A28="",'Staffing plan'!K$3&gt;NumWeeks),0,SUMIFS('Staffing plan'!K$6:K$45,'Staffing plan'!$A$6:$A$45,$A28))</f>
        <v/>
      </c>
      <c r="M28" s="15">
        <f>IF(OR($A28="",'Staffing plan'!L$3&gt;NumWeeks),0,SUMIFS('Staffing plan'!L$6:L$45,'Staffing plan'!$A$6:$A$45,$A28))</f>
        <v/>
      </c>
      <c r="N28" s="15">
        <f>IF(OR($A28="",'Staffing plan'!M$3&gt;NumWeeks),0,SUMIFS('Staffing plan'!M$6:M$45,'Staffing plan'!$A$6:$A$45,$A28))</f>
        <v/>
      </c>
      <c r="O28" s="15">
        <f>IF(OR($A28="",'Staffing plan'!N$3&gt;NumWeeks),0,SUMIFS('Staffing plan'!N$6:N$45,'Staffing plan'!$A$6:$A$45,$A28))</f>
        <v/>
      </c>
      <c r="P28" s="15">
        <f>IF(OR($A28="",'Staffing plan'!O$3&gt;NumWeeks),0,SUMIFS('Staffing plan'!O$6:O$45,'Staffing plan'!$A$6:$A$45,$A28))</f>
        <v/>
      </c>
      <c r="Q28" s="15">
        <f>IF(OR($A28="",'Staffing plan'!P$3&gt;NumWeeks),0,SUMIFS('Staffing plan'!P$6:P$45,'Staffing plan'!$A$6:$A$45,$A28))</f>
        <v/>
      </c>
      <c r="R28" s="15">
        <f>IF(OR($A28="",'Staffing plan'!Q$3&gt;NumWeeks),0,SUMIFS('Staffing plan'!Q$6:Q$45,'Staffing plan'!$A$6:$A$45,$A28))</f>
        <v/>
      </c>
      <c r="S28" s="15">
        <f>IF(OR($A28="",'Staffing plan'!R$3&gt;NumWeeks),0,SUMIFS('Staffing plan'!R$6:R$45,'Staffing plan'!$A$6:$A$45,$A28))</f>
        <v/>
      </c>
      <c r="T28" s="15">
        <f>IF(OR($A28="",'Staffing plan'!S$3&gt;NumWeeks),0,SUMIFS('Staffing plan'!S$6:S$45,'Staffing plan'!$A$6:$A$45,$A28))</f>
        <v/>
      </c>
      <c r="U28" s="15">
        <f>IF(OR($A28="",'Staffing plan'!T$3&gt;NumWeeks),0,SUMIFS('Staffing plan'!T$6:T$45,'Staffing plan'!$A$6:$A$45,$A28))</f>
        <v/>
      </c>
      <c r="V28" s="15">
        <f>IF(OR($A28="",'Staffing plan'!U$3&gt;NumWeeks),0,SUMIFS('Staffing plan'!U$6:U$45,'Staffing plan'!$A$6:$A$45,$A28))</f>
        <v/>
      </c>
      <c r="W28" s="15">
        <f>IF(OR($A28="",'Staffing plan'!V$3&gt;NumWeeks),0,SUMIFS('Staffing plan'!V$6:V$45,'Staffing plan'!$A$6:$A$45,$A28))</f>
        <v/>
      </c>
      <c r="X28" s="15">
        <f>IF(OR($A28="",'Staffing plan'!W$3&gt;NumWeeks),0,SUMIFS('Staffing plan'!W$6:W$45,'Staffing plan'!$A$6:$A$45,$A28))</f>
        <v/>
      </c>
      <c r="Y28" s="15">
        <f>IF(OR($A28="",'Staffing plan'!X$3&gt;NumWeeks),0,SUMIFS('Staffing plan'!X$6:X$45,'Staffing plan'!$A$6:$A$45,$A28))</f>
        <v/>
      </c>
      <c r="Z28" s="15">
        <f>IF(OR($A28="",'Staffing plan'!Y$3&gt;NumWeeks),0,SUMIFS('Staffing plan'!Y$6:Y$45,'Staffing plan'!$A$6:$A$45,$A28))</f>
        <v/>
      </c>
      <c r="AA28" s="15">
        <f>IF(OR($A28="",'Staffing plan'!Z$3&gt;NumWeeks),0,SUMIFS('Staffing plan'!Z$6:Z$45,'Staffing plan'!$A$6:$A$45,$A28))</f>
        <v/>
      </c>
      <c r="AB28" s="15">
        <f>IF(OR($A28="",'Staffing plan'!AA$3&gt;NumWeeks),0,SUMIFS('Staffing plan'!AA$6:AA$45,'Staffing plan'!$A$6:$A$45,$A28))</f>
        <v/>
      </c>
      <c r="AC28" s="15">
        <f>IF(OR($A28="",'Staffing plan'!AB$3&gt;NumWeeks),0,SUMIFS('Staffing plan'!AB$6:AB$45,'Staffing plan'!$A$6:$A$45,$A28))</f>
        <v/>
      </c>
      <c r="AD28" s="15">
        <f>IF(OR($A28="",'Staffing plan'!AC$3&gt;NumWeeks),0,SUMIFS('Staffing plan'!AC$6:AC$45,'Staffing plan'!$A$6:$A$45,$A28))</f>
        <v/>
      </c>
      <c r="AE28" s="15">
        <f>IF(OR($A28="",'Staffing plan'!AD$3&gt;NumWeeks),0,SUMIFS('Staffing plan'!AD$6:AD$45,'Staffing plan'!$A$6:$A$45,$A28))</f>
        <v/>
      </c>
      <c r="AF28" s="15">
        <f>IF(OR($A28="",'Staffing plan'!AE$3&gt;NumWeeks),0,SUMIFS('Staffing plan'!AE$6:AE$45,'Staffing plan'!$A$6:$A$45,$A28))</f>
        <v/>
      </c>
    </row>
    <row r="29">
      <c r="A29">
        <f>IF(Budget!$A16="","",Budget!$A16)</f>
        <v/>
      </c>
      <c r="B29" s="17">
        <f>IF($A29="","",SUM(G29:AF29))</f>
        <v/>
      </c>
      <c r="C29" s="17">
        <f>IF($A29="","",MAX(G29:AF29))</f>
        <v/>
      </c>
      <c r="D29" s="18">
        <f>IF($A29="","",IF(StdHours=0,0,C29/StdHours))</f>
        <v/>
      </c>
      <c r="E29" s="18">
        <f>IF($A29="","",IF(HoursPerDay=0,0,B29/HoursPerDay))</f>
        <v/>
      </c>
      <c r="G29" s="15">
        <f>IF(OR($A29="",'Staffing plan'!F$3&gt;NumWeeks),0,SUMIFS('Staffing plan'!F$6:F$45,'Staffing plan'!$A$6:$A$45,$A29))</f>
        <v/>
      </c>
      <c r="H29" s="15">
        <f>IF(OR($A29="",'Staffing plan'!G$3&gt;NumWeeks),0,SUMIFS('Staffing plan'!G$6:G$45,'Staffing plan'!$A$6:$A$45,$A29))</f>
        <v/>
      </c>
      <c r="I29" s="15">
        <f>IF(OR($A29="",'Staffing plan'!H$3&gt;NumWeeks),0,SUMIFS('Staffing plan'!H$6:H$45,'Staffing plan'!$A$6:$A$45,$A29))</f>
        <v/>
      </c>
      <c r="J29" s="15">
        <f>IF(OR($A29="",'Staffing plan'!I$3&gt;NumWeeks),0,SUMIFS('Staffing plan'!I$6:I$45,'Staffing plan'!$A$6:$A$45,$A29))</f>
        <v/>
      </c>
      <c r="K29" s="15">
        <f>IF(OR($A29="",'Staffing plan'!J$3&gt;NumWeeks),0,SUMIFS('Staffing plan'!J$6:J$45,'Staffing plan'!$A$6:$A$45,$A29))</f>
        <v/>
      </c>
      <c r="L29" s="15">
        <f>IF(OR($A29="",'Staffing plan'!K$3&gt;NumWeeks),0,SUMIFS('Staffing plan'!K$6:K$45,'Staffing plan'!$A$6:$A$45,$A29))</f>
        <v/>
      </c>
      <c r="M29" s="15">
        <f>IF(OR($A29="",'Staffing plan'!L$3&gt;NumWeeks),0,SUMIFS('Staffing plan'!L$6:L$45,'Staffing plan'!$A$6:$A$45,$A29))</f>
        <v/>
      </c>
      <c r="N29" s="15">
        <f>IF(OR($A29="",'Staffing plan'!M$3&gt;NumWeeks),0,SUMIFS('Staffing plan'!M$6:M$45,'Staffing plan'!$A$6:$A$45,$A29))</f>
        <v/>
      </c>
      <c r="O29" s="15">
        <f>IF(OR($A29="",'Staffing plan'!N$3&gt;NumWeeks),0,SUMIFS('Staffing plan'!N$6:N$45,'Staffing plan'!$A$6:$A$45,$A29))</f>
        <v/>
      </c>
      <c r="P29" s="15">
        <f>IF(OR($A29="",'Staffing plan'!O$3&gt;NumWeeks),0,SUMIFS('Staffing plan'!O$6:O$45,'Staffing plan'!$A$6:$A$45,$A29))</f>
        <v/>
      </c>
      <c r="Q29" s="15">
        <f>IF(OR($A29="",'Staffing plan'!P$3&gt;NumWeeks),0,SUMIFS('Staffing plan'!P$6:P$45,'Staffing plan'!$A$6:$A$45,$A29))</f>
        <v/>
      </c>
      <c r="R29" s="15">
        <f>IF(OR($A29="",'Staffing plan'!Q$3&gt;NumWeeks),0,SUMIFS('Staffing plan'!Q$6:Q$45,'Staffing plan'!$A$6:$A$45,$A29))</f>
        <v/>
      </c>
      <c r="S29" s="15">
        <f>IF(OR($A29="",'Staffing plan'!R$3&gt;NumWeeks),0,SUMIFS('Staffing plan'!R$6:R$45,'Staffing plan'!$A$6:$A$45,$A29))</f>
        <v/>
      </c>
      <c r="T29" s="15">
        <f>IF(OR($A29="",'Staffing plan'!S$3&gt;NumWeeks),0,SUMIFS('Staffing plan'!S$6:S$45,'Staffing plan'!$A$6:$A$45,$A29))</f>
        <v/>
      </c>
      <c r="U29" s="15">
        <f>IF(OR($A29="",'Staffing plan'!T$3&gt;NumWeeks),0,SUMIFS('Staffing plan'!T$6:T$45,'Staffing plan'!$A$6:$A$45,$A29))</f>
        <v/>
      </c>
      <c r="V29" s="15">
        <f>IF(OR($A29="",'Staffing plan'!U$3&gt;NumWeeks),0,SUMIFS('Staffing plan'!U$6:U$45,'Staffing plan'!$A$6:$A$45,$A29))</f>
        <v/>
      </c>
      <c r="W29" s="15">
        <f>IF(OR($A29="",'Staffing plan'!V$3&gt;NumWeeks),0,SUMIFS('Staffing plan'!V$6:V$45,'Staffing plan'!$A$6:$A$45,$A29))</f>
        <v/>
      </c>
      <c r="X29" s="15">
        <f>IF(OR($A29="",'Staffing plan'!W$3&gt;NumWeeks),0,SUMIFS('Staffing plan'!W$6:W$45,'Staffing plan'!$A$6:$A$45,$A29))</f>
        <v/>
      </c>
      <c r="Y29" s="15">
        <f>IF(OR($A29="",'Staffing plan'!X$3&gt;NumWeeks),0,SUMIFS('Staffing plan'!X$6:X$45,'Staffing plan'!$A$6:$A$45,$A29))</f>
        <v/>
      </c>
      <c r="Z29" s="15">
        <f>IF(OR($A29="",'Staffing plan'!Y$3&gt;NumWeeks),0,SUMIFS('Staffing plan'!Y$6:Y$45,'Staffing plan'!$A$6:$A$45,$A29))</f>
        <v/>
      </c>
      <c r="AA29" s="15">
        <f>IF(OR($A29="",'Staffing plan'!Z$3&gt;NumWeeks),0,SUMIFS('Staffing plan'!Z$6:Z$45,'Staffing plan'!$A$6:$A$45,$A29))</f>
        <v/>
      </c>
      <c r="AB29" s="15">
        <f>IF(OR($A29="",'Staffing plan'!AA$3&gt;NumWeeks),0,SUMIFS('Staffing plan'!AA$6:AA$45,'Staffing plan'!$A$6:$A$45,$A29))</f>
        <v/>
      </c>
      <c r="AC29" s="15">
        <f>IF(OR($A29="",'Staffing plan'!AB$3&gt;NumWeeks),0,SUMIFS('Staffing plan'!AB$6:AB$45,'Staffing plan'!$A$6:$A$45,$A29))</f>
        <v/>
      </c>
      <c r="AD29" s="15">
        <f>IF(OR($A29="",'Staffing plan'!AC$3&gt;NumWeeks),0,SUMIFS('Staffing plan'!AC$6:AC$45,'Staffing plan'!$A$6:$A$45,$A29))</f>
        <v/>
      </c>
      <c r="AE29" s="15">
        <f>IF(OR($A29="",'Staffing plan'!AD$3&gt;NumWeeks),0,SUMIFS('Staffing plan'!AD$6:AD$45,'Staffing plan'!$A$6:$A$45,$A29))</f>
        <v/>
      </c>
      <c r="AF29" s="15">
        <f>IF(OR($A29="",'Staffing plan'!AE$3&gt;NumWeeks),0,SUMIFS('Staffing plan'!AE$6:AE$45,'Staffing plan'!$A$6:$A$45,$A29))</f>
        <v/>
      </c>
    </row>
    <row r="30">
      <c r="A30">
        <f>IF(Budget!$A17="","",Budget!$A17)</f>
        <v/>
      </c>
      <c r="B30" s="17">
        <f>IF($A30="","",SUM(G30:AF30))</f>
        <v/>
      </c>
      <c r="C30" s="17">
        <f>IF($A30="","",MAX(G30:AF30))</f>
        <v/>
      </c>
      <c r="D30" s="18">
        <f>IF($A30="","",IF(StdHours=0,0,C30/StdHours))</f>
        <v/>
      </c>
      <c r="E30" s="18">
        <f>IF($A30="","",IF(HoursPerDay=0,0,B30/HoursPerDay))</f>
        <v/>
      </c>
      <c r="G30" s="15">
        <f>IF(OR($A30="",'Staffing plan'!F$3&gt;NumWeeks),0,SUMIFS('Staffing plan'!F$6:F$45,'Staffing plan'!$A$6:$A$45,$A30))</f>
        <v/>
      </c>
      <c r="H30" s="15">
        <f>IF(OR($A30="",'Staffing plan'!G$3&gt;NumWeeks),0,SUMIFS('Staffing plan'!G$6:G$45,'Staffing plan'!$A$6:$A$45,$A30))</f>
        <v/>
      </c>
      <c r="I30" s="15">
        <f>IF(OR($A30="",'Staffing plan'!H$3&gt;NumWeeks),0,SUMIFS('Staffing plan'!H$6:H$45,'Staffing plan'!$A$6:$A$45,$A30))</f>
        <v/>
      </c>
      <c r="J30" s="15">
        <f>IF(OR($A30="",'Staffing plan'!I$3&gt;NumWeeks),0,SUMIFS('Staffing plan'!I$6:I$45,'Staffing plan'!$A$6:$A$45,$A30))</f>
        <v/>
      </c>
      <c r="K30" s="15">
        <f>IF(OR($A30="",'Staffing plan'!J$3&gt;NumWeeks),0,SUMIFS('Staffing plan'!J$6:J$45,'Staffing plan'!$A$6:$A$45,$A30))</f>
        <v/>
      </c>
      <c r="L30" s="15">
        <f>IF(OR($A30="",'Staffing plan'!K$3&gt;NumWeeks),0,SUMIFS('Staffing plan'!K$6:K$45,'Staffing plan'!$A$6:$A$45,$A30))</f>
        <v/>
      </c>
      <c r="M30" s="15">
        <f>IF(OR($A30="",'Staffing plan'!L$3&gt;NumWeeks),0,SUMIFS('Staffing plan'!L$6:L$45,'Staffing plan'!$A$6:$A$45,$A30))</f>
        <v/>
      </c>
      <c r="N30" s="15">
        <f>IF(OR($A30="",'Staffing plan'!M$3&gt;NumWeeks),0,SUMIFS('Staffing plan'!M$6:M$45,'Staffing plan'!$A$6:$A$45,$A30))</f>
        <v/>
      </c>
      <c r="O30" s="15">
        <f>IF(OR($A30="",'Staffing plan'!N$3&gt;NumWeeks),0,SUMIFS('Staffing plan'!N$6:N$45,'Staffing plan'!$A$6:$A$45,$A30))</f>
        <v/>
      </c>
      <c r="P30" s="15">
        <f>IF(OR($A30="",'Staffing plan'!O$3&gt;NumWeeks),0,SUMIFS('Staffing plan'!O$6:O$45,'Staffing plan'!$A$6:$A$45,$A30))</f>
        <v/>
      </c>
      <c r="Q30" s="15">
        <f>IF(OR($A30="",'Staffing plan'!P$3&gt;NumWeeks),0,SUMIFS('Staffing plan'!P$6:P$45,'Staffing plan'!$A$6:$A$45,$A30))</f>
        <v/>
      </c>
      <c r="R30" s="15">
        <f>IF(OR($A30="",'Staffing plan'!Q$3&gt;NumWeeks),0,SUMIFS('Staffing plan'!Q$6:Q$45,'Staffing plan'!$A$6:$A$45,$A30))</f>
        <v/>
      </c>
      <c r="S30" s="15">
        <f>IF(OR($A30="",'Staffing plan'!R$3&gt;NumWeeks),0,SUMIFS('Staffing plan'!R$6:R$45,'Staffing plan'!$A$6:$A$45,$A30))</f>
        <v/>
      </c>
      <c r="T30" s="15">
        <f>IF(OR($A30="",'Staffing plan'!S$3&gt;NumWeeks),0,SUMIFS('Staffing plan'!S$6:S$45,'Staffing plan'!$A$6:$A$45,$A30))</f>
        <v/>
      </c>
      <c r="U30" s="15">
        <f>IF(OR($A30="",'Staffing plan'!T$3&gt;NumWeeks),0,SUMIFS('Staffing plan'!T$6:T$45,'Staffing plan'!$A$6:$A$45,$A30))</f>
        <v/>
      </c>
      <c r="V30" s="15">
        <f>IF(OR($A30="",'Staffing plan'!U$3&gt;NumWeeks),0,SUMIFS('Staffing plan'!U$6:U$45,'Staffing plan'!$A$6:$A$45,$A30))</f>
        <v/>
      </c>
      <c r="W30" s="15">
        <f>IF(OR($A30="",'Staffing plan'!V$3&gt;NumWeeks),0,SUMIFS('Staffing plan'!V$6:V$45,'Staffing plan'!$A$6:$A$45,$A30))</f>
        <v/>
      </c>
      <c r="X30" s="15">
        <f>IF(OR($A30="",'Staffing plan'!W$3&gt;NumWeeks),0,SUMIFS('Staffing plan'!W$6:W$45,'Staffing plan'!$A$6:$A$45,$A30))</f>
        <v/>
      </c>
      <c r="Y30" s="15">
        <f>IF(OR($A30="",'Staffing plan'!X$3&gt;NumWeeks),0,SUMIFS('Staffing plan'!X$6:X$45,'Staffing plan'!$A$6:$A$45,$A30))</f>
        <v/>
      </c>
      <c r="Z30" s="15">
        <f>IF(OR($A30="",'Staffing plan'!Y$3&gt;NumWeeks),0,SUMIFS('Staffing plan'!Y$6:Y$45,'Staffing plan'!$A$6:$A$45,$A30))</f>
        <v/>
      </c>
      <c r="AA30" s="15">
        <f>IF(OR($A30="",'Staffing plan'!Z$3&gt;NumWeeks),0,SUMIFS('Staffing plan'!Z$6:Z$45,'Staffing plan'!$A$6:$A$45,$A30))</f>
        <v/>
      </c>
      <c r="AB30" s="15">
        <f>IF(OR($A30="",'Staffing plan'!AA$3&gt;NumWeeks),0,SUMIFS('Staffing plan'!AA$6:AA$45,'Staffing plan'!$A$6:$A$45,$A30))</f>
        <v/>
      </c>
      <c r="AC30" s="15">
        <f>IF(OR($A30="",'Staffing plan'!AB$3&gt;NumWeeks),0,SUMIFS('Staffing plan'!AB$6:AB$45,'Staffing plan'!$A$6:$A$45,$A30))</f>
        <v/>
      </c>
      <c r="AD30" s="15">
        <f>IF(OR($A30="",'Staffing plan'!AC$3&gt;NumWeeks),0,SUMIFS('Staffing plan'!AC$6:AC$45,'Staffing plan'!$A$6:$A$45,$A30))</f>
        <v/>
      </c>
      <c r="AE30" s="15">
        <f>IF(OR($A30="",'Staffing plan'!AD$3&gt;NumWeeks),0,SUMIFS('Staffing plan'!AD$6:AD$45,'Staffing plan'!$A$6:$A$45,$A30))</f>
        <v/>
      </c>
      <c r="AF30" s="15">
        <f>IF(OR($A30="",'Staffing plan'!AE$3&gt;NumWeeks),0,SUMIFS('Staffing plan'!AE$6:AE$45,'Staffing plan'!$A$6:$A$45,$A30))</f>
        <v/>
      </c>
    </row>
    <row r="31">
      <c r="A31">
        <f>IF(Budget!$A18="","",Budget!$A18)</f>
        <v/>
      </c>
      <c r="B31" s="17">
        <f>IF($A31="","",SUM(G31:AF31))</f>
        <v/>
      </c>
      <c r="C31" s="17">
        <f>IF($A31="","",MAX(G31:AF31))</f>
        <v/>
      </c>
      <c r="D31" s="18">
        <f>IF($A31="","",IF(StdHours=0,0,C31/StdHours))</f>
        <v/>
      </c>
      <c r="E31" s="18">
        <f>IF($A31="","",IF(HoursPerDay=0,0,B31/HoursPerDay))</f>
        <v/>
      </c>
      <c r="G31" s="15">
        <f>IF(OR($A31="",'Staffing plan'!F$3&gt;NumWeeks),0,SUMIFS('Staffing plan'!F$6:F$45,'Staffing plan'!$A$6:$A$45,$A31))</f>
        <v/>
      </c>
      <c r="H31" s="15">
        <f>IF(OR($A31="",'Staffing plan'!G$3&gt;NumWeeks),0,SUMIFS('Staffing plan'!G$6:G$45,'Staffing plan'!$A$6:$A$45,$A31))</f>
        <v/>
      </c>
      <c r="I31" s="15">
        <f>IF(OR($A31="",'Staffing plan'!H$3&gt;NumWeeks),0,SUMIFS('Staffing plan'!H$6:H$45,'Staffing plan'!$A$6:$A$45,$A31))</f>
        <v/>
      </c>
      <c r="J31" s="15">
        <f>IF(OR($A31="",'Staffing plan'!I$3&gt;NumWeeks),0,SUMIFS('Staffing plan'!I$6:I$45,'Staffing plan'!$A$6:$A$45,$A31))</f>
        <v/>
      </c>
      <c r="K31" s="15">
        <f>IF(OR($A31="",'Staffing plan'!J$3&gt;NumWeeks),0,SUMIFS('Staffing plan'!J$6:J$45,'Staffing plan'!$A$6:$A$45,$A31))</f>
        <v/>
      </c>
      <c r="L31" s="15">
        <f>IF(OR($A31="",'Staffing plan'!K$3&gt;NumWeeks),0,SUMIFS('Staffing plan'!K$6:K$45,'Staffing plan'!$A$6:$A$45,$A31))</f>
        <v/>
      </c>
      <c r="M31" s="15">
        <f>IF(OR($A31="",'Staffing plan'!L$3&gt;NumWeeks),0,SUMIFS('Staffing plan'!L$6:L$45,'Staffing plan'!$A$6:$A$45,$A31))</f>
        <v/>
      </c>
      <c r="N31" s="15">
        <f>IF(OR($A31="",'Staffing plan'!M$3&gt;NumWeeks),0,SUMIFS('Staffing plan'!M$6:M$45,'Staffing plan'!$A$6:$A$45,$A31))</f>
        <v/>
      </c>
      <c r="O31" s="15">
        <f>IF(OR($A31="",'Staffing plan'!N$3&gt;NumWeeks),0,SUMIFS('Staffing plan'!N$6:N$45,'Staffing plan'!$A$6:$A$45,$A31))</f>
        <v/>
      </c>
      <c r="P31" s="15">
        <f>IF(OR($A31="",'Staffing plan'!O$3&gt;NumWeeks),0,SUMIFS('Staffing plan'!O$6:O$45,'Staffing plan'!$A$6:$A$45,$A31))</f>
        <v/>
      </c>
      <c r="Q31" s="15">
        <f>IF(OR($A31="",'Staffing plan'!P$3&gt;NumWeeks),0,SUMIFS('Staffing plan'!P$6:P$45,'Staffing plan'!$A$6:$A$45,$A31))</f>
        <v/>
      </c>
      <c r="R31" s="15">
        <f>IF(OR($A31="",'Staffing plan'!Q$3&gt;NumWeeks),0,SUMIFS('Staffing plan'!Q$6:Q$45,'Staffing plan'!$A$6:$A$45,$A31))</f>
        <v/>
      </c>
      <c r="S31" s="15">
        <f>IF(OR($A31="",'Staffing plan'!R$3&gt;NumWeeks),0,SUMIFS('Staffing plan'!R$6:R$45,'Staffing plan'!$A$6:$A$45,$A31))</f>
        <v/>
      </c>
      <c r="T31" s="15">
        <f>IF(OR($A31="",'Staffing plan'!S$3&gt;NumWeeks),0,SUMIFS('Staffing plan'!S$6:S$45,'Staffing plan'!$A$6:$A$45,$A31))</f>
        <v/>
      </c>
      <c r="U31" s="15">
        <f>IF(OR($A31="",'Staffing plan'!T$3&gt;NumWeeks),0,SUMIFS('Staffing plan'!T$6:T$45,'Staffing plan'!$A$6:$A$45,$A31))</f>
        <v/>
      </c>
      <c r="V31" s="15">
        <f>IF(OR($A31="",'Staffing plan'!U$3&gt;NumWeeks),0,SUMIFS('Staffing plan'!U$6:U$45,'Staffing plan'!$A$6:$A$45,$A31))</f>
        <v/>
      </c>
      <c r="W31" s="15">
        <f>IF(OR($A31="",'Staffing plan'!V$3&gt;NumWeeks),0,SUMIFS('Staffing plan'!V$6:V$45,'Staffing plan'!$A$6:$A$45,$A31))</f>
        <v/>
      </c>
      <c r="X31" s="15">
        <f>IF(OR($A31="",'Staffing plan'!W$3&gt;NumWeeks),0,SUMIFS('Staffing plan'!W$6:W$45,'Staffing plan'!$A$6:$A$45,$A31))</f>
        <v/>
      </c>
      <c r="Y31" s="15">
        <f>IF(OR($A31="",'Staffing plan'!X$3&gt;NumWeeks),0,SUMIFS('Staffing plan'!X$6:X$45,'Staffing plan'!$A$6:$A$45,$A31))</f>
        <v/>
      </c>
      <c r="Z31" s="15">
        <f>IF(OR($A31="",'Staffing plan'!Y$3&gt;NumWeeks),0,SUMIFS('Staffing plan'!Y$6:Y$45,'Staffing plan'!$A$6:$A$45,$A31))</f>
        <v/>
      </c>
      <c r="AA31" s="15">
        <f>IF(OR($A31="",'Staffing plan'!Z$3&gt;NumWeeks),0,SUMIFS('Staffing plan'!Z$6:Z$45,'Staffing plan'!$A$6:$A$45,$A31))</f>
        <v/>
      </c>
      <c r="AB31" s="15">
        <f>IF(OR($A31="",'Staffing plan'!AA$3&gt;NumWeeks),0,SUMIFS('Staffing plan'!AA$6:AA$45,'Staffing plan'!$A$6:$A$45,$A31))</f>
        <v/>
      </c>
      <c r="AC31" s="15">
        <f>IF(OR($A31="",'Staffing plan'!AB$3&gt;NumWeeks),0,SUMIFS('Staffing plan'!AB$6:AB$45,'Staffing plan'!$A$6:$A$45,$A31))</f>
        <v/>
      </c>
      <c r="AD31" s="15">
        <f>IF(OR($A31="",'Staffing plan'!AC$3&gt;NumWeeks),0,SUMIFS('Staffing plan'!AC$6:AC$45,'Staffing plan'!$A$6:$A$45,$A31))</f>
        <v/>
      </c>
      <c r="AE31" s="15">
        <f>IF(OR($A31="",'Staffing plan'!AD$3&gt;NumWeeks),0,SUMIFS('Staffing plan'!AD$6:AD$45,'Staffing plan'!$A$6:$A$45,$A31))</f>
        <v/>
      </c>
      <c r="AF31" s="15">
        <f>IF(OR($A31="",'Staffing plan'!AE$3&gt;NumWeeks),0,SUMIFS('Staffing plan'!AE$6:AE$45,'Staffing plan'!$A$6:$A$45,$A31))</f>
        <v/>
      </c>
    </row>
    <row r="32">
      <c r="A32">
        <f>IF(Budget!$A19="","",Budget!$A19)</f>
        <v/>
      </c>
      <c r="B32" s="17">
        <f>IF($A32="","",SUM(G32:AF32))</f>
        <v/>
      </c>
      <c r="C32" s="17">
        <f>IF($A32="","",MAX(G32:AF32))</f>
        <v/>
      </c>
      <c r="D32" s="18">
        <f>IF($A32="","",IF(StdHours=0,0,C32/StdHours))</f>
        <v/>
      </c>
      <c r="E32" s="18">
        <f>IF($A32="","",IF(HoursPerDay=0,0,B32/HoursPerDay))</f>
        <v/>
      </c>
      <c r="G32" s="15">
        <f>IF(OR($A32="",'Staffing plan'!F$3&gt;NumWeeks),0,SUMIFS('Staffing plan'!F$6:F$45,'Staffing plan'!$A$6:$A$45,$A32))</f>
        <v/>
      </c>
      <c r="H32" s="15">
        <f>IF(OR($A32="",'Staffing plan'!G$3&gt;NumWeeks),0,SUMIFS('Staffing plan'!G$6:G$45,'Staffing plan'!$A$6:$A$45,$A32))</f>
        <v/>
      </c>
      <c r="I32" s="15">
        <f>IF(OR($A32="",'Staffing plan'!H$3&gt;NumWeeks),0,SUMIFS('Staffing plan'!H$6:H$45,'Staffing plan'!$A$6:$A$45,$A32))</f>
        <v/>
      </c>
      <c r="J32" s="15">
        <f>IF(OR($A32="",'Staffing plan'!I$3&gt;NumWeeks),0,SUMIFS('Staffing plan'!I$6:I$45,'Staffing plan'!$A$6:$A$45,$A32))</f>
        <v/>
      </c>
      <c r="K32" s="15">
        <f>IF(OR($A32="",'Staffing plan'!J$3&gt;NumWeeks),0,SUMIFS('Staffing plan'!J$6:J$45,'Staffing plan'!$A$6:$A$45,$A32))</f>
        <v/>
      </c>
      <c r="L32" s="15">
        <f>IF(OR($A32="",'Staffing plan'!K$3&gt;NumWeeks),0,SUMIFS('Staffing plan'!K$6:K$45,'Staffing plan'!$A$6:$A$45,$A32))</f>
        <v/>
      </c>
      <c r="M32" s="15">
        <f>IF(OR($A32="",'Staffing plan'!L$3&gt;NumWeeks),0,SUMIFS('Staffing plan'!L$6:L$45,'Staffing plan'!$A$6:$A$45,$A32))</f>
        <v/>
      </c>
      <c r="N32" s="15">
        <f>IF(OR($A32="",'Staffing plan'!M$3&gt;NumWeeks),0,SUMIFS('Staffing plan'!M$6:M$45,'Staffing plan'!$A$6:$A$45,$A32))</f>
        <v/>
      </c>
      <c r="O32" s="15">
        <f>IF(OR($A32="",'Staffing plan'!N$3&gt;NumWeeks),0,SUMIFS('Staffing plan'!N$6:N$45,'Staffing plan'!$A$6:$A$45,$A32))</f>
        <v/>
      </c>
      <c r="P32" s="15">
        <f>IF(OR($A32="",'Staffing plan'!O$3&gt;NumWeeks),0,SUMIFS('Staffing plan'!O$6:O$45,'Staffing plan'!$A$6:$A$45,$A32))</f>
        <v/>
      </c>
      <c r="Q32" s="15">
        <f>IF(OR($A32="",'Staffing plan'!P$3&gt;NumWeeks),0,SUMIFS('Staffing plan'!P$6:P$45,'Staffing plan'!$A$6:$A$45,$A32))</f>
        <v/>
      </c>
      <c r="R32" s="15">
        <f>IF(OR($A32="",'Staffing plan'!Q$3&gt;NumWeeks),0,SUMIFS('Staffing plan'!Q$6:Q$45,'Staffing plan'!$A$6:$A$45,$A32))</f>
        <v/>
      </c>
      <c r="S32" s="15">
        <f>IF(OR($A32="",'Staffing plan'!R$3&gt;NumWeeks),0,SUMIFS('Staffing plan'!R$6:R$45,'Staffing plan'!$A$6:$A$45,$A32))</f>
        <v/>
      </c>
      <c r="T32" s="15">
        <f>IF(OR($A32="",'Staffing plan'!S$3&gt;NumWeeks),0,SUMIFS('Staffing plan'!S$6:S$45,'Staffing plan'!$A$6:$A$45,$A32))</f>
        <v/>
      </c>
      <c r="U32" s="15">
        <f>IF(OR($A32="",'Staffing plan'!T$3&gt;NumWeeks),0,SUMIFS('Staffing plan'!T$6:T$45,'Staffing plan'!$A$6:$A$45,$A32))</f>
        <v/>
      </c>
      <c r="V32" s="15">
        <f>IF(OR($A32="",'Staffing plan'!U$3&gt;NumWeeks),0,SUMIFS('Staffing plan'!U$6:U$45,'Staffing plan'!$A$6:$A$45,$A32))</f>
        <v/>
      </c>
      <c r="W32" s="15">
        <f>IF(OR($A32="",'Staffing plan'!V$3&gt;NumWeeks),0,SUMIFS('Staffing plan'!V$6:V$45,'Staffing plan'!$A$6:$A$45,$A32))</f>
        <v/>
      </c>
      <c r="X32" s="15">
        <f>IF(OR($A32="",'Staffing plan'!W$3&gt;NumWeeks),0,SUMIFS('Staffing plan'!W$6:W$45,'Staffing plan'!$A$6:$A$45,$A32))</f>
        <v/>
      </c>
      <c r="Y32" s="15">
        <f>IF(OR($A32="",'Staffing plan'!X$3&gt;NumWeeks),0,SUMIFS('Staffing plan'!X$6:X$45,'Staffing plan'!$A$6:$A$45,$A32))</f>
        <v/>
      </c>
      <c r="Z32" s="15">
        <f>IF(OR($A32="",'Staffing plan'!Y$3&gt;NumWeeks),0,SUMIFS('Staffing plan'!Y$6:Y$45,'Staffing plan'!$A$6:$A$45,$A32))</f>
        <v/>
      </c>
      <c r="AA32" s="15">
        <f>IF(OR($A32="",'Staffing plan'!Z$3&gt;NumWeeks),0,SUMIFS('Staffing plan'!Z$6:Z$45,'Staffing plan'!$A$6:$A$45,$A32))</f>
        <v/>
      </c>
      <c r="AB32" s="15">
        <f>IF(OR($A32="",'Staffing plan'!AA$3&gt;NumWeeks),0,SUMIFS('Staffing plan'!AA$6:AA$45,'Staffing plan'!$A$6:$A$45,$A32))</f>
        <v/>
      </c>
      <c r="AC32" s="15">
        <f>IF(OR($A32="",'Staffing plan'!AB$3&gt;NumWeeks),0,SUMIFS('Staffing plan'!AB$6:AB$45,'Staffing plan'!$A$6:$A$45,$A32))</f>
        <v/>
      </c>
      <c r="AD32" s="15">
        <f>IF(OR($A32="",'Staffing plan'!AC$3&gt;NumWeeks),0,SUMIFS('Staffing plan'!AC$6:AC$45,'Staffing plan'!$A$6:$A$45,$A32))</f>
        <v/>
      </c>
      <c r="AE32" s="15">
        <f>IF(OR($A32="",'Staffing plan'!AD$3&gt;NumWeeks),0,SUMIFS('Staffing plan'!AD$6:AD$45,'Staffing plan'!$A$6:$A$45,$A32))</f>
        <v/>
      </c>
      <c r="AF32" s="15">
        <f>IF(OR($A32="",'Staffing plan'!AE$3&gt;NumWeeks),0,SUMIFS('Staffing plan'!AE$6:AE$45,'Staffing plan'!$A$6:$A$45,$A32))</f>
        <v/>
      </c>
    </row>
    <row r="33">
      <c r="A33">
        <f>IF(Budget!$A20="","",Budget!$A20)</f>
        <v/>
      </c>
      <c r="B33" s="17">
        <f>IF($A33="","",SUM(G33:AF33))</f>
        <v/>
      </c>
      <c r="C33" s="17">
        <f>IF($A33="","",MAX(G33:AF33))</f>
        <v/>
      </c>
      <c r="D33" s="18">
        <f>IF($A33="","",IF(StdHours=0,0,C33/StdHours))</f>
        <v/>
      </c>
      <c r="E33" s="18">
        <f>IF($A33="","",IF(HoursPerDay=0,0,B33/HoursPerDay))</f>
        <v/>
      </c>
      <c r="G33" s="15">
        <f>IF(OR($A33="",'Staffing plan'!F$3&gt;NumWeeks),0,SUMIFS('Staffing plan'!F$6:F$45,'Staffing plan'!$A$6:$A$45,$A33))</f>
        <v/>
      </c>
      <c r="H33" s="15">
        <f>IF(OR($A33="",'Staffing plan'!G$3&gt;NumWeeks),0,SUMIFS('Staffing plan'!G$6:G$45,'Staffing plan'!$A$6:$A$45,$A33))</f>
        <v/>
      </c>
      <c r="I33" s="15">
        <f>IF(OR($A33="",'Staffing plan'!H$3&gt;NumWeeks),0,SUMIFS('Staffing plan'!H$6:H$45,'Staffing plan'!$A$6:$A$45,$A33))</f>
        <v/>
      </c>
      <c r="J33" s="15">
        <f>IF(OR($A33="",'Staffing plan'!I$3&gt;NumWeeks),0,SUMIFS('Staffing plan'!I$6:I$45,'Staffing plan'!$A$6:$A$45,$A33))</f>
        <v/>
      </c>
      <c r="K33" s="15">
        <f>IF(OR($A33="",'Staffing plan'!J$3&gt;NumWeeks),0,SUMIFS('Staffing plan'!J$6:J$45,'Staffing plan'!$A$6:$A$45,$A33))</f>
        <v/>
      </c>
      <c r="L33" s="15">
        <f>IF(OR($A33="",'Staffing plan'!K$3&gt;NumWeeks),0,SUMIFS('Staffing plan'!K$6:K$45,'Staffing plan'!$A$6:$A$45,$A33))</f>
        <v/>
      </c>
      <c r="M33" s="15">
        <f>IF(OR($A33="",'Staffing plan'!L$3&gt;NumWeeks),0,SUMIFS('Staffing plan'!L$6:L$45,'Staffing plan'!$A$6:$A$45,$A33))</f>
        <v/>
      </c>
      <c r="N33" s="15">
        <f>IF(OR($A33="",'Staffing plan'!M$3&gt;NumWeeks),0,SUMIFS('Staffing plan'!M$6:M$45,'Staffing plan'!$A$6:$A$45,$A33))</f>
        <v/>
      </c>
      <c r="O33" s="15">
        <f>IF(OR($A33="",'Staffing plan'!N$3&gt;NumWeeks),0,SUMIFS('Staffing plan'!N$6:N$45,'Staffing plan'!$A$6:$A$45,$A33))</f>
        <v/>
      </c>
      <c r="P33" s="15">
        <f>IF(OR($A33="",'Staffing plan'!O$3&gt;NumWeeks),0,SUMIFS('Staffing plan'!O$6:O$45,'Staffing plan'!$A$6:$A$45,$A33))</f>
        <v/>
      </c>
      <c r="Q33" s="15">
        <f>IF(OR($A33="",'Staffing plan'!P$3&gt;NumWeeks),0,SUMIFS('Staffing plan'!P$6:P$45,'Staffing plan'!$A$6:$A$45,$A33))</f>
        <v/>
      </c>
      <c r="R33" s="15">
        <f>IF(OR($A33="",'Staffing plan'!Q$3&gt;NumWeeks),0,SUMIFS('Staffing plan'!Q$6:Q$45,'Staffing plan'!$A$6:$A$45,$A33))</f>
        <v/>
      </c>
      <c r="S33" s="15">
        <f>IF(OR($A33="",'Staffing plan'!R$3&gt;NumWeeks),0,SUMIFS('Staffing plan'!R$6:R$45,'Staffing plan'!$A$6:$A$45,$A33))</f>
        <v/>
      </c>
      <c r="T33" s="15">
        <f>IF(OR($A33="",'Staffing plan'!S$3&gt;NumWeeks),0,SUMIFS('Staffing plan'!S$6:S$45,'Staffing plan'!$A$6:$A$45,$A33))</f>
        <v/>
      </c>
      <c r="U33" s="15">
        <f>IF(OR($A33="",'Staffing plan'!T$3&gt;NumWeeks),0,SUMIFS('Staffing plan'!T$6:T$45,'Staffing plan'!$A$6:$A$45,$A33))</f>
        <v/>
      </c>
      <c r="V33" s="15">
        <f>IF(OR($A33="",'Staffing plan'!U$3&gt;NumWeeks),0,SUMIFS('Staffing plan'!U$6:U$45,'Staffing plan'!$A$6:$A$45,$A33))</f>
        <v/>
      </c>
      <c r="W33" s="15">
        <f>IF(OR($A33="",'Staffing plan'!V$3&gt;NumWeeks),0,SUMIFS('Staffing plan'!V$6:V$45,'Staffing plan'!$A$6:$A$45,$A33))</f>
        <v/>
      </c>
      <c r="X33" s="15">
        <f>IF(OR($A33="",'Staffing plan'!W$3&gt;NumWeeks),0,SUMIFS('Staffing plan'!W$6:W$45,'Staffing plan'!$A$6:$A$45,$A33))</f>
        <v/>
      </c>
      <c r="Y33" s="15">
        <f>IF(OR($A33="",'Staffing plan'!X$3&gt;NumWeeks),0,SUMIFS('Staffing plan'!X$6:X$45,'Staffing plan'!$A$6:$A$45,$A33))</f>
        <v/>
      </c>
      <c r="Z33" s="15">
        <f>IF(OR($A33="",'Staffing plan'!Y$3&gt;NumWeeks),0,SUMIFS('Staffing plan'!Y$6:Y$45,'Staffing plan'!$A$6:$A$45,$A33))</f>
        <v/>
      </c>
      <c r="AA33" s="15">
        <f>IF(OR($A33="",'Staffing plan'!Z$3&gt;NumWeeks),0,SUMIFS('Staffing plan'!Z$6:Z$45,'Staffing plan'!$A$6:$A$45,$A33))</f>
        <v/>
      </c>
      <c r="AB33" s="15">
        <f>IF(OR($A33="",'Staffing plan'!AA$3&gt;NumWeeks),0,SUMIFS('Staffing plan'!AA$6:AA$45,'Staffing plan'!$A$6:$A$45,$A33))</f>
        <v/>
      </c>
      <c r="AC33" s="15">
        <f>IF(OR($A33="",'Staffing plan'!AB$3&gt;NumWeeks),0,SUMIFS('Staffing plan'!AB$6:AB$45,'Staffing plan'!$A$6:$A$45,$A33))</f>
        <v/>
      </c>
      <c r="AD33" s="15">
        <f>IF(OR($A33="",'Staffing plan'!AC$3&gt;NumWeeks),0,SUMIFS('Staffing plan'!AC$6:AC$45,'Staffing plan'!$A$6:$A$45,$A33))</f>
        <v/>
      </c>
      <c r="AE33" s="15">
        <f>IF(OR($A33="",'Staffing plan'!AD$3&gt;NumWeeks),0,SUMIFS('Staffing plan'!AD$6:AD$45,'Staffing plan'!$A$6:$A$45,$A33))</f>
        <v/>
      </c>
      <c r="AF33" s="15">
        <f>IF(OR($A33="",'Staffing plan'!AE$3&gt;NumWeeks),0,SUMIFS('Staffing plan'!AE$6:AE$45,'Staffing plan'!$A$6:$A$45,$A33))</f>
        <v/>
      </c>
    </row>
    <row r="34">
      <c r="A34">
        <f>IF(Budget!$A21="","",Budget!$A21)</f>
        <v/>
      </c>
      <c r="B34" s="17">
        <f>IF($A34="","",SUM(G34:AF34))</f>
        <v/>
      </c>
      <c r="C34" s="17">
        <f>IF($A34="","",MAX(G34:AF34))</f>
        <v/>
      </c>
      <c r="D34" s="18">
        <f>IF($A34="","",IF(StdHours=0,0,C34/StdHours))</f>
        <v/>
      </c>
      <c r="E34" s="18">
        <f>IF($A34="","",IF(HoursPerDay=0,0,B34/HoursPerDay))</f>
        <v/>
      </c>
      <c r="G34" s="15">
        <f>IF(OR($A34="",'Staffing plan'!F$3&gt;NumWeeks),0,SUMIFS('Staffing plan'!F$6:F$45,'Staffing plan'!$A$6:$A$45,$A34))</f>
        <v/>
      </c>
      <c r="H34" s="15">
        <f>IF(OR($A34="",'Staffing plan'!G$3&gt;NumWeeks),0,SUMIFS('Staffing plan'!G$6:G$45,'Staffing plan'!$A$6:$A$45,$A34))</f>
        <v/>
      </c>
      <c r="I34" s="15">
        <f>IF(OR($A34="",'Staffing plan'!H$3&gt;NumWeeks),0,SUMIFS('Staffing plan'!H$6:H$45,'Staffing plan'!$A$6:$A$45,$A34))</f>
        <v/>
      </c>
      <c r="J34" s="15">
        <f>IF(OR($A34="",'Staffing plan'!I$3&gt;NumWeeks),0,SUMIFS('Staffing plan'!I$6:I$45,'Staffing plan'!$A$6:$A$45,$A34))</f>
        <v/>
      </c>
      <c r="K34" s="15">
        <f>IF(OR($A34="",'Staffing plan'!J$3&gt;NumWeeks),0,SUMIFS('Staffing plan'!J$6:J$45,'Staffing plan'!$A$6:$A$45,$A34))</f>
        <v/>
      </c>
      <c r="L34" s="15">
        <f>IF(OR($A34="",'Staffing plan'!K$3&gt;NumWeeks),0,SUMIFS('Staffing plan'!K$6:K$45,'Staffing plan'!$A$6:$A$45,$A34))</f>
        <v/>
      </c>
      <c r="M34" s="15">
        <f>IF(OR($A34="",'Staffing plan'!L$3&gt;NumWeeks),0,SUMIFS('Staffing plan'!L$6:L$45,'Staffing plan'!$A$6:$A$45,$A34))</f>
        <v/>
      </c>
      <c r="N34" s="15">
        <f>IF(OR($A34="",'Staffing plan'!M$3&gt;NumWeeks),0,SUMIFS('Staffing plan'!M$6:M$45,'Staffing plan'!$A$6:$A$45,$A34))</f>
        <v/>
      </c>
      <c r="O34" s="15">
        <f>IF(OR($A34="",'Staffing plan'!N$3&gt;NumWeeks),0,SUMIFS('Staffing plan'!N$6:N$45,'Staffing plan'!$A$6:$A$45,$A34))</f>
        <v/>
      </c>
      <c r="P34" s="15">
        <f>IF(OR($A34="",'Staffing plan'!O$3&gt;NumWeeks),0,SUMIFS('Staffing plan'!O$6:O$45,'Staffing plan'!$A$6:$A$45,$A34))</f>
        <v/>
      </c>
      <c r="Q34" s="15">
        <f>IF(OR($A34="",'Staffing plan'!P$3&gt;NumWeeks),0,SUMIFS('Staffing plan'!P$6:P$45,'Staffing plan'!$A$6:$A$45,$A34))</f>
        <v/>
      </c>
      <c r="R34" s="15">
        <f>IF(OR($A34="",'Staffing plan'!Q$3&gt;NumWeeks),0,SUMIFS('Staffing plan'!Q$6:Q$45,'Staffing plan'!$A$6:$A$45,$A34))</f>
        <v/>
      </c>
      <c r="S34" s="15">
        <f>IF(OR($A34="",'Staffing plan'!R$3&gt;NumWeeks),0,SUMIFS('Staffing plan'!R$6:R$45,'Staffing plan'!$A$6:$A$45,$A34))</f>
        <v/>
      </c>
      <c r="T34" s="15">
        <f>IF(OR($A34="",'Staffing plan'!S$3&gt;NumWeeks),0,SUMIFS('Staffing plan'!S$6:S$45,'Staffing plan'!$A$6:$A$45,$A34))</f>
        <v/>
      </c>
      <c r="U34" s="15">
        <f>IF(OR($A34="",'Staffing plan'!T$3&gt;NumWeeks),0,SUMIFS('Staffing plan'!T$6:T$45,'Staffing plan'!$A$6:$A$45,$A34))</f>
        <v/>
      </c>
      <c r="V34" s="15">
        <f>IF(OR($A34="",'Staffing plan'!U$3&gt;NumWeeks),0,SUMIFS('Staffing plan'!U$6:U$45,'Staffing plan'!$A$6:$A$45,$A34))</f>
        <v/>
      </c>
      <c r="W34" s="15">
        <f>IF(OR($A34="",'Staffing plan'!V$3&gt;NumWeeks),0,SUMIFS('Staffing plan'!V$6:V$45,'Staffing plan'!$A$6:$A$45,$A34))</f>
        <v/>
      </c>
      <c r="X34" s="15">
        <f>IF(OR($A34="",'Staffing plan'!W$3&gt;NumWeeks),0,SUMIFS('Staffing plan'!W$6:W$45,'Staffing plan'!$A$6:$A$45,$A34))</f>
        <v/>
      </c>
      <c r="Y34" s="15">
        <f>IF(OR($A34="",'Staffing plan'!X$3&gt;NumWeeks),0,SUMIFS('Staffing plan'!X$6:X$45,'Staffing plan'!$A$6:$A$45,$A34))</f>
        <v/>
      </c>
      <c r="Z34" s="15">
        <f>IF(OR($A34="",'Staffing plan'!Y$3&gt;NumWeeks),0,SUMIFS('Staffing plan'!Y$6:Y$45,'Staffing plan'!$A$6:$A$45,$A34))</f>
        <v/>
      </c>
      <c r="AA34" s="15">
        <f>IF(OR($A34="",'Staffing plan'!Z$3&gt;NumWeeks),0,SUMIFS('Staffing plan'!Z$6:Z$45,'Staffing plan'!$A$6:$A$45,$A34))</f>
        <v/>
      </c>
      <c r="AB34" s="15">
        <f>IF(OR($A34="",'Staffing plan'!AA$3&gt;NumWeeks),0,SUMIFS('Staffing plan'!AA$6:AA$45,'Staffing plan'!$A$6:$A$45,$A34))</f>
        <v/>
      </c>
      <c r="AC34" s="15">
        <f>IF(OR($A34="",'Staffing plan'!AB$3&gt;NumWeeks),0,SUMIFS('Staffing plan'!AB$6:AB$45,'Staffing plan'!$A$6:$A$45,$A34))</f>
        <v/>
      </c>
      <c r="AD34" s="15">
        <f>IF(OR($A34="",'Staffing plan'!AC$3&gt;NumWeeks),0,SUMIFS('Staffing plan'!AC$6:AC$45,'Staffing plan'!$A$6:$A$45,$A34))</f>
        <v/>
      </c>
      <c r="AE34" s="15">
        <f>IF(OR($A34="",'Staffing plan'!AD$3&gt;NumWeeks),0,SUMIFS('Staffing plan'!AD$6:AD$45,'Staffing plan'!$A$6:$A$45,$A34))</f>
        <v/>
      </c>
      <c r="AF34" s="15">
        <f>IF(OR($A34="",'Staffing plan'!AE$3&gt;NumWeeks),0,SUMIFS('Staffing plan'!AE$6:AE$45,'Staffing plan'!$A$6:$A$45,$A34))</f>
        <v/>
      </c>
    </row>
    <row r="35">
      <c r="A35">
        <f>IF(Budget!$A22="","",Budget!$A22)</f>
        <v/>
      </c>
      <c r="B35" s="17">
        <f>IF($A35="","",SUM(G35:AF35))</f>
        <v/>
      </c>
      <c r="C35" s="17">
        <f>IF($A35="","",MAX(G35:AF35))</f>
        <v/>
      </c>
      <c r="D35" s="18">
        <f>IF($A35="","",IF(StdHours=0,0,C35/StdHours))</f>
        <v/>
      </c>
      <c r="E35" s="18">
        <f>IF($A35="","",IF(HoursPerDay=0,0,B35/HoursPerDay))</f>
        <v/>
      </c>
      <c r="G35" s="15">
        <f>IF(OR($A35="",'Staffing plan'!F$3&gt;NumWeeks),0,SUMIFS('Staffing plan'!F$6:F$45,'Staffing plan'!$A$6:$A$45,$A35))</f>
        <v/>
      </c>
      <c r="H35" s="15">
        <f>IF(OR($A35="",'Staffing plan'!G$3&gt;NumWeeks),0,SUMIFS('Staffing plan'!G$6:G$45,'Staffing plan'!$A$6:$A$45,$A35))</f>
        <v/>
      </c>
      <c r="I35" s="15">
        <f>IF(OR($A35="",'Staffing plan'!H$3&gt;NumWeeks),0,SUMIFS('Staffing plan'!H$6:H$45,'Staffing plan'!$A$6:$A$45,$A35))</f>
        <v/>
      </c>
      <c r="J35" s="15">
        <f>IF(OR($A35="",'Staffing plan'!I$3&gt;NumWeeks),0,SUMIFS('Staffing plan'!I$6:I$45,'Staffing plan'!$A$6:$A$45,$A35))</f>
        <v/>
      </c>
      <c r="K35" s="15">
        <f>IF(OR($A35="",'Staffing plan'!J$3&gt;NumWeeks),0,SUMIFS('Staffing plan'!J$6:J$45,'Staffing plan'!$A$6:$A$45,$A35))</f>
        <v/>
      </c>
      <c r="L35" s="15">
        <f>IF(OR($A35="",'Staffing plan'!K$3&gt;NumWeeks),0,SUMIFS('Staffing plan'!K$6:K$45,'Staffing plan'!$A$6:$A$45,$A35))</f>
        <v/>
      </c>
      <c r="M35" s="15">
        <f>IF(OR($A35="",'Staffing plan'!L$3&gt;NumWeeks),0,SUMIFS('Staffing plan'!L$6:L$45,'Staffing plan'!$A$6:$A$45,$A35))</f>
        <v/>
      </c>
      <c r="N35" s="15">
        <f>IF(OR($A35="",'Staffing plan'!M$3&gt;NumWeeks),0,SUMIFS('Staffing plan'!M$6:M$45,'Staffing plan'!$A$6:$A$45,$A35))</f>
        <v/>
      </c>
      <c r="O35" s="15">
        <f>IF(OR($A35="",'Staffing plan'!N$3&gt;NumWeeks),0,SUMIFS('Staffing plan'!N$6:N$45,'Staffing plan'!$A$6:$A$45,$A35))</f>
        <v/>
      </c>
      <c r="P35" s="15">
        <f>IF(OR($A35="",'Staffing plan'!O$3&gt;NumWeeks),0,SUMIFS('Staffing plan'!O$6:O$45,'Staffing plan'!$A$6:$A$45,$A35))</f>
        <v/>
      </c>
      <c r="Q35" s="15">
        <f>IF(OR($A35="",'Staffing plan'!P$3&gt;NumWeeks),0,SUMIFS('Staffing plan'!P$6:P$45,'Staffing plan'!$A$6:$A$45,$A35))</f>
        <v/>
      </c>
      <c r="R35" s="15">
        <f>IF(OR($A35="",'Staffing plan'!Q$3&gt;NumWeeks),0,SUMIFS('Staffing plan'!Q$6:Q$45,'Staffing plan'!$A$6:$A$45,$A35))</f>
        <v/>
      </c>
      <c r="S35" s="15">
        <f>IF(OR($A35="",'Staffing plan'!R$3&gt;NumWeeks),0,SUMIFS('Staffing plan'!R$6:R$45,'Staffing plan'!$A$6:$A$45,$A35))</f>
        <v/>
      </c>
      <c r="T35" s="15">
        <f>IF(OR($A35="",'Staffing plan'!S$3&gt;NumWeeks),0,SUMIFS('Staffing plan'!S$6:S$45,'Staffing plan'!$A$6:$A$45,$A35))</f>
        <v/>
      </c>
      <c r="U35" s="15">
        <f>IF(OR($A35="",'Staffing plan'!T$3&gt;NumWeeks),0,SUMIFS('Staffing plan'!T$6:T$45,'Staffing plan'!$A$6:$A$45,$A35))</f>
        <v/>
      </c>
      <c r="V35" s="15">
        <f>IF(OR($A35="",'Staffing plan'!U$3&gt;NumWeeks),0,SUMIFS('Staffing plan'!U$6:U$45,'Staffing plan'!$A$6:$A$45,$A35))</f>
        <v/>
      </c>
      <c r="W35" s="15">
        <f>IF(OR($A35="",'Staffing plan'!V$3&gt;NumWeeks),0,SUMIFS('Staffing plan'!V$6:V$45,'Staffing plan'!$A$6:$A$45,$A35))</f>
        <v/>
      </c>
      <c r="X35" s="15">
        <f>IF(OR($A35="",'Staffing plan'!W$3&gt;NumWeeks),0,SUMIFS('Staffing plan'!W$6:W$45,'Staffing plan'!$A$6:$A$45,$A35))</f>
        <v/>
      </c>
      <c r="Y35" s="15">
        <f>IF(OR($A35="",'Staffing plan'!X$3&gt;NumWeeks),0,SUMIFS('Staffing plan'!X$6:X$45,'Staffing plan'!$A$6:$A$45,$A35))</f>
        <v/>
      </c>
      <c r="Z35" s="15">
        <f>IF(OR($A35="",'Staffing plan'!Y$3&gt;NumWeeks),0,SUMIFS('Staffing plan'!Y$6:Y$45,'Staffing plan'!$A$6:$A$45,$A35))</f>
        <v/>
      </c>
      <c r="AA35" s="15">
        <f>IF(OR($A35="",'Staffing plan'!Z$3&gt;NumWeeks),0,SUMIFS('Staffing plan'!Z$6:Z$45,'Staffing plan'!$A$6:$A$45,$A35))</f>
        <v/>
      </c>
      <c r="AB35" s="15">
        <f>IF(OR($A35="",'Staffing plan'!AA$3&gt;NumWeeks),0,SUMIFS('Staffing plan'!AA$6:AA$45,'Staffing plan'!$A$6:$A$45,$A35))</f>
        <v/>
      </c>
      <c r="AC35" s="15">
        <f>IF(OR($A35="",'Staffing plan'!AB$3&gt;NumWeeks),0,SUMIFS('Staffing plan'!AB$6:AB$45,'Staffing plan'!$A$6:$A$45,$A35))</f>
        <v/>
      </c>
      <c r="AD35" s="15">
        <f>IF(OR($A35="",'Staffing plan'!AC$3&gt;NumWeeks),0,SUMIFS('Staffing plan'!AC$6:AC$45,'Staffing plan'!$A$6:$A$45,$A35))</f>
        <v/>
      </c>
      <c r="AE35" s="15">
        <f>IF(OR($A35="",'Staffing plan'!AD$3&gt;NumWeeks),0,SUMIFS('Staffing plan'!AD$6:AD$45,'Staffing plan'!$A$6:$A$45,$A35))</f>
        <v/>
      </c>
      <c r="AF35" s="15">
        <f>IF(OR($A35="",'Staffing plan'!AE$3&gt;NumWeeks),0,SUMIFS('Staffing plan'!AE$6:AE$45,'Staffing plan'!$A$6:$A$45,$A35))</f>
        <v/>
      </c>
    </row>
    <row r="36">
      <c r="A36">
        <f>IF(Budget!$A23="","",Budget!$A23)</f>
        <v/>
      </c>
      <c r="B36" s="17">
        <f>IF($A36="","",SUM(G36:AF36))</f>
        <v/>
      </c>
      <c r="C36" s="17">
        <f>IF($A36="","",MAX(G36:AF36))</f>
        <v/>
      </c>
      <c r="D36" s="18">
        <f>IF($A36="","",IF(StdHours=0,0,C36/StdHours))</f>
        <v/>
      </c>
      <c r="E36" s="18">
        <f>IF($A36="","",IF(HoursPerDay=0,0,B36/HoursPerDay))</f>
        <v/>
      </c>
      <c r="G36" s="15">
        <f>IF(OR($A36="",'Staffing plan'!F$3&gt;NumWeeks),0,SUMIFS('Staffing plan'!F$6:F$45,'Staffing plan'!$A$6:$A$45,$A36))</f>
        <v/>
      </c>
      <c r="H36" s="15">
        <f>IF(OR($A36="",'Staffing plan'!G$3&gt;NumWeeks),0,SUMIFS('Staffing plan'!G$6:G$45,'Staffing plan'!$A$6:$A$45,$A36))</f>
        <v/>
      </c>
      <c r="I36" s="15">
        <f>IF(OR($A36="",'Staffing plan'!H$3&gt;NumWeeks),0,SUMIFS('Staffing plan'!H$6:H$45,'Staffing plan'!$A$6:$A$45,$A36))</f>
        <v/>
      </c>
      <c r="J36" s="15">
        <f>IF(OR($A36="",'Staffing plan'!I$3&gt;NumWeeks),0,SUMIFS('Staffing plan'!I$6:I$45,'Staffing plan'!$A$6:$A$45,$A36))</f>
        <v/>
      </c>
      <c r="K36" s="15">
        <f>IF(OR($A36="",'Staffing plan'!J$3&gt;NumWeeks),0,SUMIFS('Staffing plan'!J$6:J$45,'Staffing plan'!$A$6:$A$45,$A36))</f>
        <v/>
      </c>
      <c r="L36" s="15">
        <f>IF(OR($A36="",'Staffing plan'!K$3&gt;NumWeeks),0,SUMIFS('Staffing plan'!K$6:K$45,'Staffing plan'!$A$6:$A$45,$A36))</f>
        <v/>
      </c>
      <c r="M36" s="15">
        <f>IF(OR($A36="",'Staffing plan'!L$3&gt;NumWeeks),0,SUMIFS('Staffing plan'!L$6:L$45,'Staffing plan'!$A$6:$A$45,$A36))</f>
        <v/>
      </c>
      <c r="N36" s="15">
        <f>IF(OR($A36="",'Staffing plan'!M$3&gt;NumWeeks),0,SUMIFS('Staffing plan'!M$6:M$45,'Staffing plan'!$A$6:$A$45,$A36))</f>
        <v/>
      </c>
      <c r="O36" s="15">
        <f>IF(OR($A36="",'Staffing plan'!N$3&gt;NumWeeks),0,SUMIFS('Staffing plan'!N$6:N$45,'Staffing plan'!$A$6:$A$45,$A36))</f>
        <v/>
      </c>
      <c r="P36" s="15">
        <f>IF(OR($A36="",'Staffing plan'!O$3&gt;NumWeeks),0,SUMIFS('Staffing plan'!O$6:O$45,'Staffing plan'!$A$6:$A$45,$A36))</f>
        <v/>
      </c>
      <c r="Q36" s="15">
        <f>IF(OR($A36="",'Staffing plan'!P$3&gt;NumWeeks),0,SUMIFS('Staffing plan'!P$6:P$45,'Staffing plan'!$A$6:$A$45,$A36))</f>
        <v/>
      </c>
      <c r="R36" s="15">
        <f>IF(OR($A36="",'Staffing plan'!Q$3&gt;NumWeeks),0,SUMIFS('Staffing plan'!Q$6:Q$45,'Staffing plan'!$A$6:$A$45,$A36))</f>
        <v/>
      </c>
      <c r="S36" s="15">
        <f>IF(OR($A36="",'Staffing plan'!R$3&gt;NumWeeks),0,SUMIFS('Staffing plan'!R$6:R$45,'Staffing plan'!$A$6:$A$45,$A36))</f>
        <v/>
      </c>
      <c r="T36" s="15">
        <f>IF(OR($A36="",'Staffing plan'!S$3&gt;NumWeeks),0,SUMIFS('Staffing plan'!S$6:S$45,'Staffing plan'!$A$6:$A$45,$A36))</f>
        <v/>
      </c>
      <c r="U36" s="15">
        <f>IF(OR($A36="",'Staffing plan'!T$3&gt;NumWeeks),0,SUMIFS('Staffing plan'!T$6:T$45,'Staffing plan'!$A$6:$A$45,$A36))</f>
        <v/>
      </c>
      <c r="V36" s="15">
        <f>IF(OR($A36="",'Staffing plan'!U$3&gt;NumWeeks),0,SUMIFS('Staffing plan'!U$6:U$45,'Staffing plan'!$A$6:$A$45,$A36))</f>
        <v/>
      </c>
      <c r="W36" s="15">
        <f>IF(OR($A36="",'Staffing plan'!V$3&gt;NumWeeks),0,SUMIFS('Staffing plan'!V$6:V$45,'Staffing plan'!$A$6:$A$45,$A36))</f>
        <v/>
      </c>
      <c r="X36" s="15">
        <f>IF(OR($A36="",'Staffing plan'!W$3&gt;NumWeeks),0,SUMIFS('Staffing plan'!W$6:W$45,'Staffing plan'!$A$6:$A$45,$A36))</f>
        <v/>
      </c>
      <c r="Y36" s="15">
        <f>IF(OR($A36="",'Staffing plan'!X$3&gt;NumWeeks),0,SUMIFS('Staffing plan'!X$6:X$45,'Staffing plan'!$A$6:$A$45,$A36))</f>
        <v/>
      </c>
      <c r="Z36" s="15">
        <f>IF(OR($A36="",'Staffing plan'!Y$3&gt;NumWeeks),0,SUMIFS('Staffing plan'!Y$6:Y$45,'Staffing plan'!$A$6:$A$45,$A36))</f>
        <v/>
      </c>
      <c r="AA36" s="15">
        <f>IF(OR($A36="",'Staffing plan'!Z$3&gt;NumWeeks),0,SUMIFS('Staffing plan'!Z$6:Z$45,'Staffing plan'!$A$6:$A$45,$A36))</f>
        <v/>
      </c>
      <c r="AB36" s="15">
        <f>IF(OR($A36="",'Staffing plan'!AA$3&gt;NumWeeks),0,SUMIFS('Staffing plan'!AA$6:AA$45,'Staffing plan'!$A$6:$A$45,$A36))</f>
        <v/>
      </c>
      <c r="AC36" s="15">
        <f>IF(OR($A36="",'Staffing plan'!AB$3&gt;NumWeeks),0,SUMIFS('Staffing plan'!AB$6:AB$45,'Staffing plan'!$A$6:$A$45,$A36))</f>
        <v/>
      </c>
      <c r="AD36" s="15">
        <f>IF(OR($A36="",'Staffing plan'!AC$3&gt;NumWeeks),0,SUMIFS('Staffing plan'!AC$6:AC$45,'Staffing plan'!$A$6:$A$45,$A36))</f>
        <v/>
      </c>
      <c r="AE36" s="15">
        <f>IF(OR($A36="",'Staffing plan'!AD$3&gt;NumWeeks),0,SUMIFS('Staffing plan'!AD$6:AD$45,'Staffing plan'!$A$6:$A$45,$A36))</f>
        <v/>
      </c>
      <c r="AF36" s="15">
        <f>IF(OR($A36="",'Staffing plan'!AE$3&gt;NumWeeks),0,SUMIFS('Staffing plan'!AE$6:AE$45,'Staffing plan'!$A$6:$A$45,$A36))</f>
        <v/>
      </c>
    </row>
    <row r="37">
      <c r="A37">
        <f>IF(Budget!$A24="","",Budget!$A24)</f>
        <v/>
      </c>
      <c r="B37" s="17">
        <f>IF($A37="","",SUM(G37:AF37))</f>
        <v/>
      </c>
      <c r="C37" s="17">
        <f>IF($A37="","",MAX(G37:AF37))</f>
        <v/>
      </c>
      <c r="D37" s="18">
        <f>IF($A37="","",IF(StdHours=0,0,C37/StdHours))</f>
        <v/>
      </c>
      <c r="E37" s="18">
        <f>IF($A37="","",IF(HoursPerDay=0,0,B37/HoursPerDay))</f>
        <v/>
      </c>
      <c r="G37" s="15">
        <f>IF(OR($A37="",'Staffing plan'!F$3&gt;NumWeeks),0,SUMIFS('Staffing plan'!F$6:F$45,'Staffing plan'!$A$6:$A$45,$A37))</f>
        <v/>
      </c>
      <c r="H37" s="15">
        <f>IF(OR($A37="",'Staffing plan'!G$3&gt;NumWeeks),0,SUMIFS('Staffing plan'!G$6:G$45,'Staffing plan'!$A$6:$A$45,$A37))</f>
        <v/>
      </c>
      <c r="I37" s="15">
        <f>IF(OR($A37="",'Staffing plan'!H$3&gt;NumWeeks),0,SUMIFS('Staffing plan'!H$6:H$45,'Staffing plan'!$A$6:$A$45,$A37))</f>
        <v/>
      </c>
      <c r="J37" s="15">
        <f>IF(OR($A37="",'Staffing plan'!I$3&gt;NumWeeks),0,SUMIFS('Staffing plan'!I$6:I$45,'Staffing plan'!$A$6:$A$45,$A37))</f>
        <v/>
      </c>
      <c r="K37" s="15">
        <f>IF(OR($A37="",'Staffing plan'!J$3&gt;NumWeeks),0,SUMIFS('Staffing plan'!J$6:J$45,'Staffing plan'!$A$6:$A$45,$A37))</f>
        <v/>
      </c>
      <c r="L37" s="15">
        <f>IF(OR($A37="",'Staffing plan'!K$3&gt;NumWeeks),0,SUMIFS('Staffing plan'!K$6:K$45,'Staffing plan'!$A$6:$A$45,$A37))</f>
        <v/>
      </c>
      <c r="M37" s="15">
        <f>IF(OR($A37="",'Staffing plan'!L$3&gt;NumWeeks),0,SUMIFS('Staffing plan'!L$6:L$45,'Staffing plan'!$A$6:$A$45,$A37))</f>
        <v/>
      </c>
      <c r="N37" s="15">
        <f>IF(OR($A37="",'Staffing plan'!M$3&gt;NumWeeks),0,SUMIFS('Staffing plan'!M$6:M$45,'Staffing plan'!$A$6:$A$45,$A37))</f>
        <v/>
      </c>
      <c r="O37" s="15">
        <f>IF(OR($A37="",'Staffing plan'!N$3&gt;NumWeeks),0,SUMIFS('Staffing plan'!N$6:N$45,'Staffing plan'!$A$6:$A$45,$A37))</f>
        <v/>
      </c>
      <c r="P37" s="15">
        <f>IF(OR($A37="",'Staffing plan'!O$3&gt;NumWeeks),0,SUMIFS('Staffing plan'!O$6:O$45,'Staffing plan'!$A$6:$A$45,$A37))</f>
        <v/>
      </c>
      <c r="Q37" s="15">
        <f>IF(OR($A37="",'Staffing plan'!P$3&gt;NumWeeks),0,SUMIFS('Staffing plan'!P$6:P$45,'Staffing plan'!$A$6:$A$45,$A37))</f>
        <v/>
      </c>
      <c r="R37" s="15">
        <f>IF(OR($A37="",'Staffing plan'!Q$3&gt;NumWeeks),0,SUMIFS('Staffing plan'!Q$6:Q$45,'Staffing plan'!$A$6:$A$45,$A37))</f>
        <v/>
      </c>
      <c r="S37" s="15">
        <f>IF(OR($A37="",'Staffing plan'!R$3&gt;NumWeeks),0,SUMIFS('Staffing plan'!R$6:R$45,'Staffing plan'!$A$6:$A$45,$A37))</f>
        <v/>
      </c>
      <c r="T37" s="15">
        <f>IF(OR($A37="",'Staffing plan'!S$3&gt;NumWeeks),0,SUMIFS('Staffing plan'!S$6:S$45,'Staffing plan'!$A$6:$A$45,$A37))</f>
        <v/>
      </c>
      <c r="U37" s="15">
        <f>IF(OR($A37="",'Staffing plan'!T$3&gt;NumWeeks),0,SUMIFS('Staffing plan'!T$6:T$45,'Staffing plan'!$A$6:$A$45,$A37))</f>
        <v/>
      </c>
      <c r="V37" s="15">
        <f>IF(OR($A37="",'Staffing plan'!U$3&gt;NumWeeks),0,SUMIFS('Staffing plan'!U$6:U$45,'Staffing plan'!$A$6:$A$45,$A37))</f>
        <v/>
      </c>
      <c r="W37" s="15">
        <f>IF(OR($A37="",'Staffing plan'!V$3&gt;NumWeeks),0,SUMIFS('Staffing plan'!V$6:V$45,'Staffing plan'!$A$6:$A$45,$A37))</f>
        <v/>
      </c>
      <c r="X37" s="15">
        <f>IF(OR($A37="",'Staffing plan'!W$3&gt;NumWeeks),0,SUMIFS('Staffing plan'!W$6:W$45,'Staffing plan'!$A$6:$A$45,$A37))</f>
        <v/>
      </c>
      <c r="Y37" s="15">
        <f>IF(OR($A37="",'Staffing plan'!X$3&gt;NumWeeks),0,SUMIFS('Staffing plan'!X$6:X$45,'Staffing plan'!$A$6:$A$45,$A37))</f>
        <v/>
      </c>
      <c r="Z37" s="15">
        <f>IF(OR($A37="",'Staffing plan'!Y$3&gt;NumWeeks),0,SUMIFS('Staffing plan'!Y$6:Y$45,'Staffing plan'!$A$6:$A$45,$A37))</f>
        <v/>
      </c>
      <c r="AA37" s="15">
        <f>IF(OR($A37="",'Staffing plan'!Z$3&gt;NumWeeks),0,SUMIFS('Staffing plan'!Z$6:Z$45,'Staffing plan'!$A$6:$A$45,$A37))</f>
        <v/>
      </c>
      <c r="AB37" s="15">
        <f>IF(OR($A37="",'Staffing plan'!AA$3&gt;NumWeeks),0,SUMIFS('Staffing plan'!AA$6:AA$45,'Staffing plan'!$A$6:$A$45,$A37))</f>
        <v/>
      </c>
      <c r="AC37" s="15">
        <f>IF(OR($A37="",'Staffing plan'!AB$3&gt;NumWeeks),0,SUMIFS('Staffing plan'!AB$6:AB$45,'Staffing plan'!$A$6:$A$45,$A37))</f>
        <v/>
      </c>
      <c r="AD37" s="15">
        <f>IF(OR($A37="",'Staffing plan'!AC$3&gt;NumWeeks),0,SUMIFS('Staffing plan'!AC$6:AC$45,'Staffing plan'!$A$6:$A$45,$A37))</f>
        <v/>
      </c>
      <c r="AE37" s="15">
        <f>IF(OR($A37="",'Staffing plan'!AD$3&gt;NumWeeks),0,SUMIFS('Staffing plan'!AD$6:AD$45,'Staffing plan'!$A$6:$A$45,$A37))</f>
        <v/>
      </c>
      <c r="AF37" s="15">
        <f>IF(OR($A37="",'Staffing plan'!AE$3&gt;NumWeeks),0,SUMIFS('Staffing plan'!AE$6:AE$45,'Staffing plan'!$A$6:$A$45,$A37))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2" customWidth="1" min="3" max="3"/>
    <col width="12" customWidth="1" min="4" max="4"/>
    <col width="18" customWidth="1" min="5" max="5"/>
  </cols>
  <sheetData>
    <row r="1">
      <c r="A1" s="5" t="inlineStr">
        <is>
          <t>Budget: fee check using a day rate per role</t>
        </is>
      </c>
    </row>
    <row r="2">
      <c r="A2" s="4" t="inlineStr">
        <is>
          <t>Need a rate card? Use our agency rate card template: kavaro.io/templates/agency-rate-card-template</t>
        </is>
      </c>
    </row>
    <row r="3"/>
    <row r="4">
      <c r="A4" s="13" t="inlineStr">
        <is>
          <t>Role</t>
        </is>
      </c>
      <c r="B4" s="13" t="inlineStr">
        <is>
          <t>Day rate (example rates)</t>
        </is>
      </c>
      <c r="C4" s="13" t="inlineStr">
        <is>
          <t>Hours</t>
        </is>
      </c>
      <c r="D4" s="13" t="inlineStr">
        <is>
          <t>Days</t>
        </is>
      </c>
      <c r="E4" s="13" t="inlineStr">
        <is>
          <t>Fee</t>
        </is>
      </c>
    </row>
    <row r="5">
      <c r="A5" s="6" t="inlineStr">
        <is>
          <t>Project manager</t>
        </is>
      </c>
      <c r="B5" s="12" t="n">
        <v>600</v>
      </c>
      <c r="C5" s="17">
        <f>IF($A5="","",SUMIFS('Staffing plan'!$AF$6:$AF$45,'Staffing plan'!$A$6:$A$45,$A5))</f>
        <v/>
      </c>
      <c r="D5" s="18">
        <f>IF($A5="","",IF(HoursPerDay=0,0,C5/HoursPerDay))</f>
        <v/>
      </c>
      <c r="E5" s="21">
        <f>IF(OR($A5="",$B5=""),"",D5*B5)</f>
        <v/>
      </c>
    </row>
    <row r="6">
      <c r="A6" s="6" t="inlineStr">
        <is>
          <t>Strategist</t>
        </is>
      </c>
      <c r="B6" s="12" t="n">
        <v>900</v>
      </c>
      <c r="C6" s="17">
        <f>IF($A6="","",SUMIFS('Staffing plan'!$AF$6:$AF$45,'Staffing plan'!$A$6:$A$45,$A6))</f>
        <v/>
      </c>
      <c r="D6" s="18">
        <f>IF($A6="","",IF(HoursPerDay=0,0,C6/HoursPerDay))</f>
        <v/>
      </c>
      <c r="E6" s="21">
        <f>IF(OR($A6="",$B6=""),"",D6*B6)</f>
        <v/>
      </c>
    </row>
    <row r="7">
      <c r="A7" s="6" t="inlineStr">
        <is>
          <t>UX designer</t>
        </is>
      </c>
      <c r="B7" s="12" t="n">
        <v>650</v>
      </c>
      <c r="C7" s="17">
        <f>IF($A7="","",SUMIFS('Staffing plan'!$AF$6:$AF$45,'Staffing plan'!$A$6:$A$45,$A7))</f>
        <v/>
      </c>
      <c r="D7" s="18">
        <f>IF($A7="","",IF(HoursPerDay=0,0,C7/HoursPerDay))</f>
        <v/>
      </c>
      <c r="E7" s="21">
        <f>IF(OR($A7="",$B7=""),"",D7*B7)</f>
        <v/>
      </c>
    </row>
    <row r="8">
      <c r="A8" s="6" t="inlineStr">
        <is>
          <t>UI designer</t>
        </is>
      </c>
      <c r="B8" s="12" t="n">
        <v>600</v>
      </c>
      <c r="C8" s="17">
        <f>IF($A8="","",SUMIFS('Staffing plan'!$AF$6:$AF$45,'Staffing plan'!$A$6:$A$45,$A8))</f>
        <v/>
      </c>
      <c r="D8" s="18">
        <f>IF($A8="","",IF(HoursPerDay=0,0,C8/HoursPerDay))</f>
        <v/>
      </c>
      <c r="E8" s="21">
        <f>IF(OR($A8="",$B8=""),"",D8*B8)</f>
        <v/>
      </c>
    </row>
    <row r="9">
      <c r="A9" s="6" t="inlineStr">
        <is>
          <t>Senior developer</t>
        </is>
      </c>
      <c r="B9" s="12" t="n">
        <v>750</v>
      </c>
      <c r="C9" s="17">
        <f>IF($A9="","",SUMIFS('Staffing plan'!$AF$6:$AF$45,'Staffing plan'!$A$6:$A$45,$A9))</f>
        <v/>
      </c>
      <c r="D9" s="18">
        <f>IF($A9="","",IF(HoursPerDay=0,0,C9/HoursPerDay))</f>
        <v/>
      </c>
      <c r="E9" s="21">
        <f>IF(OR($A9="",$B9=""),"",D9*B9)</f>
        <v/>
      </c>
    </row>
    <row r="10">
      <c r="A10" s="6" t="inlineStr">
        <is>
          <t>Developer</t>
        </is>
      </c>
      <c r="B10" s="12" t="n">
        <v>550</v>
      </c>
      <c r="C10" s="17">
        <f>IF($A10="","",SUMIFS('Staffing plan'!$AF$6:$AF$45,'Staffing plan'!$A$6:$A$45,$A10))</f>
        <v/>
      </c>
      <c r="D10" s="18">
        <f>IF($A10="","",IF(HoursPerDay=0,0,C10/HoursPerDay))</f>
        <v/>
      </c>
      <c r="E10" s="21">
        <f>IF(OR($A10="",$B10=""),"",D10*B10)</f>
        <v/>
      </c>
    </row>
    <row r="11">
      <c r="A11" s="6" t="inlineStr">
        <is>
          <t>QA tester</t>
        </is>
      </c>
      <c r="B11" s="12" t="n">
        <v>450</v>
      </c>
      <c r="C11" s="17">
        <f>IF($A11="","",SUMIFS('Staffing plan'!$AF$6:$AF$45,'Staffing plan'!$A$6:$A$45,$A11))</f>
        <v/>
      </c>
      <c r="D11" s="18">
        <f>IF($A11="","",IF(HoursPerDay=0,0,C11/HoursPerDay))</f>
        <v/>
      </c>
      <c r="E11" s="21">
        <f>IF(OR($A11="",$B11=""),"",D11*B11)</f>
        <v/>
      </c>
    </row>
    <row r="12">
      <c r="A12" s="6" t="n"/>
      <c r="B12" s="12" t="n"/>
      <c r="C12" s="17">
        <f>IF($A12="","",SUMIFS('Staffing plan'!$AF$6:$AF$45,'Staffing plan'!$A$6:$A$45,$A12))</f>
        <v/>
      </c>
      <c r="D12" s="18">
        <f>IF($A12="","",IF(HoursPerDay=0,0,C12/HoursPerDay))</f>
        <v/>
      </c>
      <c r="E12" s="21">
        <f>IF(OR($A12="",$B12=""),"",D12*B12)</f>
        <v/>
      </c>
    </row>
    <row r="13">
      <c r="A13" s="6" t="n"/>
      <c r="B13" s="12" t="n"/>
      <c r="C13" s="17">
        <f>IF($A13="","",SUMIFS('Staffing plan'!$AF$6:$AF$45,'Staffing plan'!$A$6:$A$45,$A13))</f>
        <v/>
      </c>
      <c r="D13" s="18">
        <f>IF($A13="","",IF(HoursPerDay=0,0,C13/HoursPerDay))</f>
        <v/>
      </c>
      <c r="E13" s="21">
        <f>IF(OR($A13="",$B13=""),"",D13*B13)</f>
        <v/>
      </c>
    </row>
    <row r="14">
      <c r="A14" s="6" t="n"/>
      <c r="B14" s="12" t="n"/>
      <c r="C14" s="17">
        <f>IF($A14="","",SUMIFS('Staffing plan'!$AF$6:$AF$45,'Staffing plan'!$A$6:$A$45,$A14))</f>
        <v/>
      </c>
      <c r="D14" s="18">
        <f>IF($A14="","",IF(HoursPerDay=0,0,C14/HoursPerDay))</f>
        <v/>
      </c>
      <c r="E14" s="21">
        <f>IF(OR($A14="",$B14=""),"",D14*B14)</f>
        <v/>
      </c>
    </row>
    <row r="15">
      <c r="A15" s="6" t="n"/>
      <c r="B15" s="12" t="n"/>
      <c r="C15" s="17">
        <f>IF($A15="","",SUMIFS('Staffing plan'!$AF$6:$AF$45,'Staffing plan'!$A$6:$A$45,$A15))</f>
        <v/>
      </c>
      <c r="D15" s="18">
        <f>IF($A15="","",IF(HoursPerDay=0,0,C15/HoursPerDay))</f>
        <v/>
      </c>
      <c r="E15" s="21">
        <f>IF(OR($A15="",$B15=""),"",D15*B15)</f>
        <v/>
      </c>
    </row>
    <row r="16">
      <c r="A16" s="6" t="n"/>
      <c r="B16" s="12" t="n"/>
      <c r="C16" s="17">
        <f>IF($A16="","",SUMIFS('Staffing plan'!$AF$6:$AF$45,'Staffing plan'!$A$6:$A$45,$A16))</f>
        <v/>
      </c>
      <c r="D16" s="18">
        <f>IF($A16="","",IF(HoursPerDay=0,0,C16/HoursPerDay))</f>
        <v/>
      </c>
      <c r="E16" s="21">
        <f>IF(OR($A16="",$B16=""),"",D16*B16)</f>
        <v/>
      </c>
    </row>
    <row r="17">
      <c r="A17" s="6" t="n"/>
      <c r="B17" s="12" t="n"/>
      <c r="C17" s="17">
        <f>IF($A17="","",SUMIFS('Staffing plan'!$AF$6:$AF$45,'Staffing plan'!$A$6:$A$45,$A17))</f>
        <v/>
      </c>
      <c r="D17" s="18">
        <f>IF($A17="","",IF(HoursPerDay=0,0,C17/HoursPerDay))</f>
        <v/>
      </c>
      <c r="E17" s="21">
        <f>IF(OR($A17="",$B17=""),"",D17*B17)</f>
        <v/>
      </c>
    </row>
    <row r="18">
      <c r="A18" s="6" t="n"/>
      <c r="B18" s="12" t="n"/>
      <c r="C18" s="17">
        <f>IF($A18="","",SUMIFS('Staffing plan'!$AF$6:$AF$45,'Staffing plan'!$A$6:$A$45,$A18))</f>
        <v/>
      </c>
      <c r="D18" s="18">
        <f>IF($A18="","",IF(HoursPerDay=0,0,C18/HoursPerDay))</f>
        <v/>
      </c>
      <c r="E18" s="21">
        <f>IF(OR($A18="",$B18=""),"",D18*B18)</f>
        <v/>
      </c>
    </row>
    <row r="19">
      <c r="A19" s="6" t="n"/>
      <c r="B19" s="12" t="n"/>
      <c r="C19" s="17">
        <f>IF($A19="","",SUMIFS('Staffing plan'!$AF$6:$AF$45,'Staffing plan'!$A$6:$A$45,$A19))</f>
        <v/>
      </c>
      <c r="D19" s="18">
        <f>IF($A19="","",IF(HoursPerDay=0,0,C19/HoursPerDay))</f>
        <v/>
      </c>
      <c r="E19" s="21">
        <f>IF(OR($A19="",$B19=""),"",D19*B19)</f>
        <v/>
      </c>
    </row>
    <row r="20">
      <c r="A20" s="6" t="n"/>
      <c r="B20" s="12" t="n"/>
      <c r="C20" s="17">
        <f>IF($A20="","",SUMIFS('Staffing plan'!$AF$6:$AF$45,'Staffing plan'!$A$6:$A$45,$A20))</f>
        <v/>
      </c>
      <c r="D20" s="18">
        <f>IF($A20="","",IF(HoursPerDay=0,0,C20/HoursPerDay))</f>
        <v/>
      </c>
      <c r="E20" s="21">
        <f>IF(OR($A20="",$B20=""),"",D20*B20)</f>
        <v/>
      </c>
    </row>
    <row r="21">
      <c r="A21" s="6" t="n"/>
      <c r="B21" s="12" t="n"/>
      <c r="C21" s="17">
        <f>IF($A21="","",SUMIFS('Staffing plan'!$AF$6:$AF$45,'Staffing plan'!$A$6:$A$45,$A21))</f>
        <v/>
      </c>
      <c r="D21" s="18">
        <f>IF($A21="","",IF(HoursPerDay=0,0,C21/HoursPerDay))</f>
        <v/>
      </c>
      <c r="E21" s="21">
        <f>IF(OR($A21="",$B21=""),"",D21*B21)</f>
        <v/>
      </c>
    </row>
    <row r="22">
      <c r="A22" s="6" t="n"/>
      <c r="B22" s="12" t="n"/>
      <c r="C22" s="17">
        <f>IF($A22="","",SUMIFS('Staffing plan'!$AF$6:$AF$45,'Staffing plan'!$A$6:$A$45,$A22))</f>
        <v/>
      </c>
      <c r="D22" s="18">
        <f>IF($A22="","",IF(HoursPerDay=0,0,C22/HoursPerDay))</f>
        <v/>
      </c>
      <c r="E22" s="21">
        <f>IF(OR($A22="",$B22=""),"",D22*B22)</f>
        <v/>
      </c>
    </row>
    <row r="23">
      <c r="A23" s="6" t="n"/>
      <c r="B23" s="12" t="n"/>
      <c r="C23" s="17">
        <f>IF($A23="","",SUMIFS('Staffing plan'!$AF$6:$AF$45,'Staffing plan'!$A$6:$A$45,$A23))</f>
        <v/>
      </c>
      <c r="D23" s="18">
        <f>IF($A23="","",IF(HoursPerDay=0,0,C23/HoursPerDay))</f>
        <v/>
      </c>
      <c r="E23" s="21">
        <f>IF(OR($A23="",$B23=""),"",D23*B23)</f>
        <v/>
      </c>
    </row>
    <row r="24">
      <c r="A24" s="6" t="n"/>
      <c r="B24" s="12" t="n"/>
      <c r="C24" s="17">
        <f>IF($A24="","",SUMIFS('Staffing plan'!$AF$6:$AF$45,'Staffing plan'!$A$6:$A$45,$A24))</f>
        <v/>
      </c>
      <c r="D24" s="18">
        <f>IF($A24="","",IF(HoursPerDay=0,0,C24/HoursPerDay))</f>
        <v/>
      </c>
      <c r="E24" s="21">
        <f>IF(OR($A24="",$B24=""),"",D24*B24)</f>
        <v/>
      </c>
    </row>
    <row r="25">
      <c r="E25" s="21" t="n"/>
    </row>
    <row r="26">
      <c r="A26" s="22" t="inlineStr">
        <is>
          <t>Roles not listed here don't get a fee. Add every role used on the Staffing plan tab.</t>
        </is>
      </c>
      <c r="D26" s="2" t="inlineStr">
        <is>
          <t>Total fee</t>
        </is>
      </c>
      <c r="E26" s="23">
        <f>SUM(E5:E24)</f>
        <v/>
      </c>
    </row>
    <row r="27">
      <c r="D27" t="inlineStr">
        <is>
          <t>Budget</t>
        </is>
      </c>
      <c r="E27" s="21">
        <f>Budget</f>
        <v/>
      </c>
    </row>
    <row r="28">
      <c r="D28" t="inlineStr">
        <is>
          <t>Budget minus fee</t>
        </is>
      </c>
      <c r="E28" s="21">
        <f>E27-E26</f>
        <v/>
      </c>
    </row>
    <row r="29">
      <c r="D29" t="inlineStr">
        <is>
          <t>Result</t>
        </is>
      </c>
      <c r="E29" s="2">
        <f>IF(E27="","",IF(E28&lt;0,"Over budget","Under budget"))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conditionalFormatting sqref="B5:B24">
    <cfRule type="expression" priority="1" dxfId="0">
      <formula>Currency="$"</formula>
    </cfRule>
  </conditionalFormatting>
  <conditionalFormatting sqref="E5:E28">
    <cfRule type="expression" priority="2" dxfId="0">
      <formula>Currency="$"</formula>
    </cfRule>
  </conditionalFormatting>
  <conditionalFormatting sqref="E28:E29">
    <cfRule type="expression" priority="3" dxfId="4" stopIfTrue="0">
      <formula>OR($E$28&lt;0,$E$29="Over budget")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2026-10-20T00:19:28Z</dcterms:created>
  <dcterms:modified xsi:type="dcterms:W3CDTF">2026-10-20T00:19:28Z</dcterms:modified>
</cp:coreProperties>
</file>