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Settings" sheetId="2" state="visible" r:id="rId2"/>
    <sheet name="People" sheetId="3" state="visible" r:id="rId3"/>
    <sheet name="Leave" sheetId="4" state="visible" r:id="rId4"/>
    <sheet name="Projects" sheetId="5" state="visible" r:id="rId5"/>
    <sheet name="Plan" sheetId="6" state="visible" r:id="rId6"/>
    <sheet name="Resource plan" sheetId="7" state="visible" r:id="rId7"/>
    <sheet name="Project timeline" sheetId="8" state="visible" r:id="rId8"/>
  </sheets>
  <definedNames>
    <definedName name="StartWeek">Settings!$B$3</definedName>
    <definedName name="HoursPerDay">Settings!$B$4</definedName>
    <definedName name="OverAbove">Settings!$B$5</definedName>
    <definedName name="UnderBelow">Settings!$B$6</definedName>
    <definedName name="PeopleList">People!$A$3:$A$62</definedName>
    <definedName name="ProjectList">Projects!$A$3:$A$42</definedName>
    <definedName name="_xlnm.Print_Area" localSheetId="2">'People'!$A$1:$C$62</definedName>
    <definedName name="_xlnm.Print_Area" localSheetId="4">'Projects'!$A$1:$F$42</definedName>
    <definedName name="_xlnm.Print_Area" localSheetId="5">'Plan'!$A$1:$Q$302</definedName>
    <definedName name="_xlnm.Print_Area" localSheetId="6">'Resource plan'!$A$1:$N$428</definedName>
    <definedName name="_xlnm.Print_Area" localSheetId="7">'Project timeline'!$A$1:$S$42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yyyy-mm-dd"/>
    <numFmt numFmtId="165" formatCode="dd mmm yyyy"/>
    <numFmt numFmtId="166" formatCode="0.0#"/>
    <numFmt numFmtId="167" formatCode="0.0%"/>
    <numFmt numFmtId="168" formatCode="dd mmm"/>
    <numFmt numFmtId="169" formatCode="0.#"/>
    <numFmt numFmtId="170" formatCode="0.##"/>
    <numFmt numFmtId="171" formatCode="0.##;-0.##;;@"/>
  </numFmts>
  <fonts count="8">
    <font>
      <name val="Calibri"/>
      <family val="2"/>
      <color theme="1"/>
      <sz val="11"/>
      <scheme val="minor"/>
    </font>
    <font>
      <b val="1"/>
      <sz val="16"/>
    </font>
    <font>
      <b val="1"/>
    </font>
    <font>
      <color rgb="001155CC"/>
      <u val="single"/>
    </font>
    <font>
      <b val="1"/>
      <sz val="13"/>
    </font>
    <font>
      <b val="1"/>
      <color rgb="00C00000"/>
    </font>
    <font>
      <i val="1"/>
      <color rgb="00555555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6C8"/>
      </patternFill>
    </fill>
    <fill>
      <patternFill patternType="solid">
        <fgColor rgb="001F2A44"/>
      </patternFill>
    </fill>
    <fill>
      <patternFill patternType="solid">
        <fgColor rgb="00EEF1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0" borderId="0" pivotButton="0" quotePrefix="0" xfId="0"/>
    <xf numFmtId="0" fontId="4" fillId="0" borderId="0" pivotButton="0" quotePrefix="0" xfId="0"/>
    <xf numFmtId="165" fontId="0" fillId="2" borderId="0" applyProtection="1" pivotButton="0" quotePrefix="0" xfId="0">
      <protection locked="0" hidden="0"/>
    </xf>
    <xf numFmtId="0" fontId="5" fillId="0" borderId="0" pivotButton="0" quotePrefix="0" xfId="0"/>
    <xf numFmtId="166" fontId="0" fillId="2" borderId="0" applyProtection="1" pivotButton="0" quotePrefix="0" xfId="0">
      <protection locked="0" hidden="0"/>
    </xf>
    <xf numFmtId="167" fontId="0" fillId="2" borderId="0" applyProtection="1" pivotButton="0" quotePrefix="0" xfId="0">
      <protection locked="0" hidden="0"/>
    </xf>
    <xf numFmtId="0" fontId="6" fillId="0" borderId="0" applyAlignment="1" pivotButton="0" quotePrefix="0" xfId="0">
      <alignment/>
    </xf>
    <xf numFmtId="0" fontId="7" fillId="3" borderId="0" applyAlignment="1" pivotButton="0" quotePrefix="0" xfId="0">
      <alignment vertical="center" wrapText="1"/>
    </xf>
    <xf numFmtId="0" fontId="0" fillId="2" borderId="0" applyProtection="1" pivotButton="0" quotePrefix="0" xfId="0">
      <protection locked="0" hidden="0"/>
    </xf>
    <xf numFmtId="168" fontId="7" fillId="3" borderId="0" applyAlignment="1" pivotButton="0" quotePrefix="0" xfId="0">
      <alignment vertical="center" wrapText="1"/>
    </xf>
    <xf numFmtId="169" fontId="0" fillId="2" borderId="0" applyProtection="1" pivotButton="0" quotePrefix="0" xfId="0">
      <protection locked="0" hidden="0"/>
    </xf>
    <xf numFmtId="9" fontId="0" fillId="2" borderId="0" applyProtection="1" pivotButton="0" quotePrefix="0" xfId="0">
      <protection locked="0" hidden="0"/>
    </xf>
    <xf numFmtId="9" fontId="0" fillId="0" borderId="0" pivotButton="0" quotePrefix="0" xfId="0"/>
    <xf numFmtId="170" fontId="0" fillId="2" borderId="0" applyProtection="1" pivotButton="0" quotePrefix="0" xfId="0">
      <protection locked="0" hidden="0"/>
    </xf>
    <xf numFmtId="4" fontId="0" fillId="0" borderId="0" pivotButton="0" quotePrefix="0" xfId="0"/>
    <xf numFmtId="167" fontId="0" fillId="0" borderId="0" pivotButton="0" quotePrefix="0" xfId="0"/>
    <xf numFmtId="171" fontId="0" fillId="0" borderId="0" pivotButton="0" quotePrefix="0" xfId="0"/>
    <xf numFmtId="0" fontId="0" fillId="4" borderId="0" pivotButton="0" quotePrefix="0" xfId="0"/>
  </cellXfs>
  <cellStyles count="1">
    <cellStyle name="Normal" xfId="0" builtinId="0" hidden="0"/>
  </cellStyles>
  <dxfs count="5">
    <dxf>
      <fill>
        <patternFill patternType="solid">
          <fgColor rgb="00F4C7C3"/>
        </patternFill>
      </fill>
    </dxf>
    <dxf>
      <font>
        <b val="1"/>
      </font>
      <fill>
        <patternFill patternType="solid">
          <fgColor rgb="00F4C7C3"/>
        </patternFill>
      </fill>
    </dxf>
    <dxf>
      <fill>
        <patternFill patternType="solid">
          <fgColor rgb="00FCE5B6"/>
        </patternFill>
      </fill>
    </dxf>
    <dxf>
      <fill>
        <patternFill patternType="solid">
          <fgColor rgb="00E3E3E3"/>
        </patternFill>
      </fill>
    </dxf>
    <dxf>
      <fill>
        <patternFill patternType="solid">
          <fgColor rgb="00B7D7C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varo.io/templates/agency-resource-planning-template?utm_source=template&amp;utm_medium=file&amp;utm_campaign=agency-resource-planning-template" TargetMode="External" Id="rId1" /><Relationship Type="http://schemas.openxmlformats.org/officeDocument/2006/relationships/hyperlink" Target="https://resourcing.kavaro.io/register?asset_id=agency-resource-planning-template&amp;utm_source=template&amp;utm_medium=file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Agency resource planning template</t>
        </is>
      </c>
    </row>
    <row r="2">
      <c r="A2" t="inlineStr">
        <is>
          <t>Plan your people across every project for the next 12 weeks, with tentative work weighted by its chance of winning, and a project timeline.</t>
        </is>
      </c>
    </row>
    <row r="3"/>
    <row r="4">
      <c r="A4" s="2" t="inlineStr">
        <is>
          <t>How to use it</t>
        </is>
      </c>
    </row>
    <row r="5">
      <c r="A5" t="inlineStr">
        <is>
          <t>1. Settings: set the Monday your plan starts, hours per day and the example thresholds.</t>
        </is>
      </c>
    </row>
    <row r="6">
      <c r="A6" t="inlineStr">
        <is>
          <t>2. People: list each person, their role and their hours per week. Add leave in days on the Leave tab.</t>
        </is>
      </c>
    </row>
    <row r="7">
      <c r="A7" t="inlineStr">
        <is>
          <t>3. Projects: list projects with a status. Give tentative work (pitches, proposals) a win probability.</t>
        </is>
      </c>
    </row>
    <row r="8">
      <c r="A8" t="inlineStr">
        <is>
          <t>4. Plan: one row per person and project, with hours per week for the next 12 weeks.</t>
        </is>
      </c>
    </row>
    <row r="9">
      <c r="A9" t="inlineStr">
        <is>
          <t>5. Resource plan and Project timeline: check who is over or under, and when each project needs people.</t>
        </is>
      </c>
    </row>
    <row r="10"/>
    <row r="11">
      <c r="A11" s="2" t="inlineStr">
        <is>
          <t>Colour key</t>
        </is>
      </c>
    </row>
    <row r="12">
      <c r="A12" s="3" t="inlineStr">
        <is>
          <t>Pale yellow cells are yours to edit. Everything else calculates.</t>
        </is>
      </c>
    </row>
    <row r="13">
      <c r="A13" t="inlineStr">
        <is>
          <t>The example data is invented. To start your own plan, delete the yellow cells on the input tabs; the formulas stay.</t>
        </is>
      </c>
    </row>
    <row r="14">
      <c r="A14" t="inlineStr">
        <is>
          <t>Sheets are protected without a password so formulas aren't overwritten by accident. Review &gt; Unprotect sheet if you want to change them.</t>
        </is>
      </c>
    </row>
    <row r="15">
      <c r="A15" t="inlineStr">
        <is>
          <t>Weighted tentative hours = tentative hours × win probability. Confirmed work always counts at 100%.</t>
        </is>
      </c>
    </row>
    <row r="16"/>
    <row r="17">
      <c r="A17" s="2" t="inlineStr">
        <is>
          <t>Made with Kavaro</t>
        </is>
      </c>
    </row>
    <row r="18">
      <c r="A18" t="inlineStr">
        <is>
          <t>Kavaro: resource management software for agencies and consultancies.</t>
        </is>
      </c>
    </row>
    <row r="19">
      <c r="A19" s="4" t="inlineStr">
        <is>
          <t>Template page and latest version: kavaro.io/templates/agency-resource-planning-template</t>
        </is>
      </c>
    </row>
    <row r="20">
      <c r="A20" t="inlineStr">
        <is>
          <t>Licence: free to use, share and adapt, including on your own site, as long as you credit Kavaro with a link to the template page (CC BY 4.0).</t>
        </is>
      </c>
    </row>
    <row r="21"/>
    <row r="22">
      <c r="A22" s="4" t="inlineStr">
        <is>
          <t>Keep your resource plan live, not in a spreadsheet: try Kavaro free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hyperlinks>
    <hyperlink xmlns:r="http://schemas.openxmlformats.org/officeDocument/2006/relationships" ref="A19" r:id="rId1"/>
    <hyperlink xmlns:r="http://schemas.openxmlformats.org/officeDocument/2006/relationships" ref="A22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60" customWidth="1" min="3" max="3"/>
  </cols>
  <sheetData>
    <row r="1">
      <c r="A1" s="5" t="inlineStr">
        <is>
          <t>Settings</t>
        </is>
      </c>
    </row>
    <row r="2"/>
    <row r="3">
      <c r="A3" t="inlineStr">
        <is>
          <t>First week commencing</t>
        </is>
      </c>
      <c r="B3" s="6" t="n">
        <v>46328</v>
      </c>
      <c r="C3" s="7">
        <f>IF(WEEKDAY(B3,2)&lt;&gt;1,"Warning: the first week must start on a Monday","")</f>
        <v/>
      </c>
    </row>
    <row r="4">
      <c r="A4" t="inlineStr">
        <is>
          <t>Hours per day</t>
        </is>
      </c>
      <c r="B4" s="8" t="n">
        <v>7.5</v>
      </c>
    </row>
    <row r="5">
      <c r="A5" t="inlineStr">
        <is>
          <t>Over-booked above</t>
        </is>
      </c>
      <c r="B5" s="9" t="n">
        <v>1</v>
      </c>
      <c r="C5" s="10" t="inlineStr">
        <is>
          <t>Example thresholds; set your own. % booked counts confirmed hours plus weighted tentative hours.</t>
        </is>
      </c>
    </row>
    <row r="6">
      <c r="A6" t="inlineStr">
        <is>
          <t>Under-booked below</t>
        </is>
      </c>
      <c r="B6" s="9" t="n">
        <v>0.6</v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0" customWidth="1" min="2" max="2"/>
    <col width="14" customWidth="1" min="3" max="3"/>
  </cols>
  <sheetData>
    <row r="1">
      <c r="A1" s="5" t="inlineStr">
        <is>
          <t>People (up to 60)</t>
        </is>
      </c>
    </row>
    <row r="2">
      <c r="A2" s="11" t="inlineStr">
        <is>
          <t>Name</t>
        </is>
      </c>
      <c r="B2" s="11" t="inlineStr">
        <is>
          <t>Role</t>
        </is>
      </c>
      <c r="C2" s="11" t="inlineStr">
        <is>
          <t>Hours per week</t>
        </is>
      </c>
    </row>
    <row r="3">
      <c r="A3" s="12" t="inlineStr">
        <is>
          <t>Asha</t>
        </is>
      </c>
      <c r="B3" s="12" t="inlineStr">
        <is>
          <t>Designer</t>
        </is>
      </c>
      <c r="C3" s="8" t="n">
        <v>37.5</v>
      </c>
    </row>
    <row r="4">
      <c r="A4" s="12" t="inlineStr">
        <is>
          <t>Ben</t>
        </is>
      </c>
      <c r="B4" s="12" t="inlineStr">
        <is>
          <t>Designer</t>
        </is>
      </c>
      <c r="C4" s="8" t="n">
        <v>37.5</v>
      </c>
    </row>
    <row r="5">
      <c r="A5" s="12" t="inlineStr">
        <is>
          <t>Cleo</t>
        </is>
      </c>
      <c r="B5" s="12" t="inlineStr">
        <is>
          <t>Designer</t>
        </is>
      </c>
      <c r="C5" s="8" t="n">
        <v>22.5</v>
      </c>
    </row>
    <row r="6">
      <c r="A6" s="12" t="inlineStr">
        <is>
          <t>Eli</t>
        </is>
      </c>
      <c r="B6" s="12" t="inlineStr">
        <is>
          <t>Developer</t>
        </is>
      </c>
      <c r="C6" s="8" t="n">
        <v>37.5</v>
      </c>
    </row>
    <row r="7">
      <c r="A7" s="12" t="inlineStr">
        <is>
          <t>Femi</t>
        </is>
      </c>
      <c r="B7" s="12" t="inlineStr">
        <is>
          <t>Developer</t>
        </is>
      </c>
      <c r="C7" s="8" t="n">
        <v>37.5</v>
      </c>
    </row>
    <row r="8">
      <c r="A8" s="12" t="inlineStr">
        <is>
          <t>Isla</t>
        </is>
      </c>
      <c r="B8" s="12" t="inlineStr">
        <is>
          <t>Project manager</t>
        </is>
      </c>
      <c r="C8" s="8" t="n">
        <v>37.5</v>
      </c>
    </row>
    <row r="9">
      <c r="A9" s="12" t="inlineStr">
        <is>
          <t>Kit</t>
        </is>
      </c>
      <c r="B9" s="12" t="inlineStr">
        <is>
          <t>Strategist</t>
        </is>
      </c>
      <c r="C9" s="8" t="n">
        <v>30</v>
      </c>
    </row>
    <row r="10">
      <c r="A10" s="12" t="inlineStr">
        <is>
          <t>Lena</t>
        </is>
      </c>
      <c r="B10" s="12" t="inlineStr">
        <is>
          <t>Account manager</t>
        </is>
      </c>
      <c r="C10" s="8" t="n">
        <v>37.5</v>
      </c>
    </row>
    <row r="11">
      <c r="A11" s="12" t="n"/>
      <c r="B11" s="12" t="n"/>
      <c r="C11" s="8" t="n"/>
    </row>
    <row r="12">
      <c r="A12" s="12" t="n"/>
      <c r="B12" s="12" t="n"/>
      <c r="C12" s="8" t="n"/>
    </row>
    <row r="13">
      <c r="A13" s="12" t="n"/>
      <c r="B13" s="12" t="n"/>
      <c r="C13" s="8" t="n"/>
    </row>
    <row r="14">
      <c r="A14" s="12" t="n"/>
      <c r="B14" s="12" t="n"/>
      <c r="C14" s="8" t="n"/>
    </row>
    <row r="15">
      <c r="A15" s="12" t="n"/>
      <c r="B15" s="12" t="n"/>
      <c r="C15" s="8" t="n"/>
    </row>
    <row r="16">
      <c r="A16" s="12" t="n"/>
      <c r="B16" s="12" t="n"/>
      <c r="C16" s="8" t="n"/>
    </row>
    <row r="17">
      <c r="A17" s="12" t="n"/>
      <c r="B17" s="12" t="n"/>
      <c r="C17" s="8" t="n"/>
    </row>
    <row r="18">
      <c r="A18" s="12" t="n"/>
      <c r="B18" s="12" t="n"/>
      <c r="C18" s="8" t="n"/>
    </row>
    <row r="19">
      <c r="A19" s="12" t="n"/>
      <c r="B19" s="12" t="n"/>
      <c r="C19" s="8" t="n"/>
    </row>
    <row r="20">
      <c r="A20" s="12" t="n"/>
      <c r="B20" s="12" t="n"/>
      <c r="C20" s="8" t="n"/>
    </row>
    <row r="21">
      <c r="A21" s="12" t="n"/>
      <c r="B21" s="12" t="n"/>
      <c r="C21" s="8" t="n"/>
    </row>
    <row r="22">
      <c r="A22" s="12" t="n"/>
      <c r="B22" s="12" t="n"/>
      <c r="C22" s="8" t="n"/>
    </row>
    <row r="23">
      <c r="A23" s="12" t="n"/>
      <c r="B23" s="12" t="n"/>
      <c r="C23" s="8" t="n"/>
    </row>
    <row r="24">
      <c r="A24" s="12" t="n"/>
      <c r="B24" s="12" t="n"/>
      <c r="C24" s="8" t="n"/>
    </row>
    <row r="25">
      <c r="A25" s="12" t="n"/>
      <c r="B25" s="12" t="n"/>
      <c r="C25" s="8" t="n"/>
    </row>
    <row r="26">
      <c r="A26" s="12" t="n"/>
      <c r="B26" s="12" t="n"/>
      <c r="C26" s="8" t="n"/>
    </row>
    <row r="27">
      <c r="A27" s="12" t="n"/>
      <c r="B27" s="12" t="n"/>
      <c r="C27" s="8" t="n"/>
    </row>
    <row r="28">
      <c r="A28" s="12" t="n"/>
      <c r="B28" s="12" t="n"/>
      <c r="C28" s="8" t="n"/>
    </row>
    <row r="29">
      <c r="A29" s="12" t="n"/>
      <c r="B29" s="12" t="n"/>
      <c r="C29" s="8" t="n"/>
    </row>
    <row r="30">
      <c r="A30" s="12" t="n"/>
      <c r="B30" s="12" t="n"/>
      <c r="C30" s="8" t="n"/>
    </row>
    <row r="31">
      <c r="A31" s="12" t="n"/>
      <c r="B31" s="12" t="n"/>
      <c r="C31" s="8" t="n"/>
    </row>
    <row r="32">
      <c r="A32" s="12" t="n"/>
      <c r="B32" s="12" t="n"/>
      <c r="C32" s="8" t="n"/>
    </row>
    <row r="33">
      <c r="A33" s="12" t="n"/>
      <c r="B33" s="12" t="n"/>
      <c r="C33" s="8" t="n"/>
    </row>
    <row r="34">
      <c r="A34" s="12" t="n"/>
      <c r="B34" s="12" t="n"/>
      <c r="C34" s="8" t="n"/>
    </row>
    <row r="35">
      <c r="A35" s="12" t="n"/>
      <c r="B35" s="12" t="n"/>
      <c r="C35" s="8" t="n"/>
    </row>
    <row r="36">
      <c r="A36" s="12" t="n"/>
      <c r="B36" s="12" t="n"/>
      <c r="C36" s="8" t="n"/>
    </row>
    <row r="37">
      <c r="A37" s="12" t="n"/>
      <c r="B37" s="12" t="n"/>
      <c r="C37" s="8" t="n"/>
    </row>
    <row r="38">
      <c r="A38" s="12" t="n"/>
      <c r="B38" s="12" t="n"/>
      <c r="C38" s="8" t="n"/>
    </row>
    <row r="39">
      <c r="A39" s="12" t="n"/>
      <c r="B39" s="12" t="n"/>
      <c r="C39" s="8" t="n"/>
    </row>
    <row r="40">
      <c r="A40" s="12" t="n"/>
      <c r="B40" s="12" t="n"/>
      <c r="C40" s="8" t="n"/>
    </row>
    <row r="41">
      <c r="A41" s="12" t="n"/>
      <c r="B41" s="12" t="n"/>
      <c r="C41" s="8" t="n"/>
    </row>
    <row r="42">
      <c r="A42" s="12" t="n"/>
      <c r="B42" s="12" t="n"/>
      <c r="C42" s="8" t="n"/>
    </row>
    <row r="43">
      <c r="A43" s="12" t="n"/>
      <c r="B43" s="12" t="n"/>
      <c r="C43" s="8" t="n"/>
    </row>
    <row r="44">
      <c r="A44" s="12" t="n"/>
      <c r="B44" s="12" t="n"/>
      <c r="C44" s="8" t="n"/>
    </row>
    <row r="45">
      <c r="A45" s="12" t="n"/>
      <c r="B45" s="12" t="n"/>
      <c r="C45" s="8" t="n"/>
    </row>
    <row r="46">
      <c r="A46" s="12" t="n"/>
      <c r="B46" s="12" t="n"/>
      <c r="C46" s="8" t="n"/>
    </row>
    <row r="47">
      <c r="A47" s="12" t="n"/>
      <c r="B47" s="12" t="n"/>
      <c r="C47" s="8" t="n"/>
    </row>
    <row r="48">
      <c r="A48" s="12" t="n"/>
      <c r="B48" s="12" t="n"/>
      <c r="C48" s="8" t="n"/>
    </row>
    <row r="49">
      <c r="A49" s="12" t="n"/>
      <c r="B49" s="12" t="n"/>
      <c r="C49" s="8" t="n"/>
    </row>
    <row r="50">
      <c r="A50" s="12" t="n"/>
      <c r="B50" s="12" t="n"/>
      <c r="C50" s="8" t="n"/>
    </row>
    <row r="51">
      <c r="A51" s="12" t="n"/>
      <c r="B51" s="12" t="n"/>
      <c r="C51" s="8" t="n"/>
    </row>
    <row r="52">
      <c r="A52" s="12" t="n"/>
      <c r="B52" s="12" t="n"/>
      <c r="C52" s="8" t="n"/>
    </row>
    <row r="53">
      <c r="A53" s="12" t="n"/>
      <c r="B53" s="12" t="n"/>
      <c r="C53" s="8" t="n"/>
    </row>
    <row r="54">
      <c r="A54" s="12" t="n"/>
      <c r="B54" s="12" t="n"/>
      <c r="C54" s="8" t="n"/>
    </row>
    <row r="55">
      <c r="A55" s="12" t="n"/>
      <c r="B55" s="12" t="n"/>
      <c r="C55" s="8" t="n"/>
    </row>
    <row r="56">
      <c r="A56" s="12" t="n"/>
      <c r="B56" s="12" t="n"/>
      <c r="C56" s="8" t="n"/>
    </row>
    <row r="57">
      <c r="A57" s="12" t="n"/>
      <c r="B57" s="12" t="n"/>
      <c r="C57" s="8" t="n"/>
    </row>
    <row r="58">
      <c r="A58" s="12" t="n"/>
      <c r="B58" s="12" t="n"/>
      <c r="C58" s="8" t="n"/>
    </row>
    <row r="59">
      <c r="A59" s="12" t="n"/>
      <c r="B59" s="12" t="n"/>
      <c r="C59" s="8" t="n"/>
    </row>
    <row r="60">
      <c r="A60" s="12" t="n"/>
      <c r="B60" s="12" t="n"/>
      <c r="C60" s="8" t="n"/>
    </row>
    <row r="61">
      <c r="A61" s="12" t="n"/>
      <c r="B61" s="12" t="n"/>
      <c r="C61" s="8" t="n"/>
    </row>
    <row r="62">
      <c r="A62" s="12" t="n"/>
      <c r="B62" s="12" t="n"/>
      <c r="C62" s="8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6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</cols>
  <sheetData>
    <row r="1">
      <c r="A1" s="5" t="inlineStr">
        <is>
          <t>Leave, in days per week (names come from the People tab)</t>
        </is>
      </c>
    </row>
    <row r="2">
      <c r="A2" s="11" t="inlineStr">
        <is>
          <t>Name</t>
        </is>
      </c>
      <c r="B2" s="13">
        <f>StartWeek+0</f>
        <v/>
      </c>
      <c r="C2" s="13">
        <f>StartWeek+7</f>
        <v/>
      </c>
      <c r="D2" s="13">
        <f>StartWeek+14</f>
        <v/>
      </c>
      <c r="E2" s="13">
        <f>StartWeek+21</f>
        <v/>
      </c>
      <c r="F2" s="13">
        <f>StartWeek+28</f>
        <v/>
      </c>
      <c r="G2" s="13">
        <f>StartWeek+35</f>
        <v/>
      </c>
      <c r="H2" s="13">
        <f>StartWeek+42</f>
        <v/>
      </c>
      <c r="I2" s="13">
        <f>StartWeek+49</f>
        <v/>
      </c>
      <c r="J2" s="13">
        <f>StartWeek+56</f>
        <v/>
      </c>
      <c r="K2" s="13">
        <f>StartWeek+63</f>
        <v/>
      </c>
      <c r="L2" s="13">
        <f>StartWeek+70</f>
        <v/>
      </c>
      <c r="M2" s="13">
        <f>StartWeek+77</f>
        <v/>
      </c>
    </row>
    <row r="3">
      <c r="A3">
        <f>IF(People!A3="","",People!A3)</f>
        <v/>
      </c>
      <c r="B3" s="14" t="n"/>
      <c r="C3" s="14" t="n"/>
      <c r="D3" s="14" t="n"/>
      <c r="E3" s="14" t="n"/>
      <c r="F3" s="14" t="n"/>
      <c r="G3" s="14" t="n">
        <v>5</v>
      </c>
      <c r="H3" s="14" t="n"/>
      <c r="I3" s="14" t="n"/>
      <c r="J3" s="14" t="n"/>
      <c r="K3" s="14" t="n"/>
      <c r="L3" s="14" t="n"/>
      <c r="M3" s="14" t="n"/>
    </row>
    <row r="4">
      <c r="A4">
        <f>IF(People!A4="","",People!A4)</f>
        <v/>
      </c>
      <c r="B4" s="14" t="n"/>
      <c r="C4" s="14" t="n"/>
      <c r="D4" s="14" t="n"/>
      <c r="E4" s="14" t="n"/>
      <c r="F4" s="14" t="n"/>
      <c r="G4" s="14" t="n"/>
      <c r="H4" s="14" t="n"/>
      <c r="I4" s="14" t="n"/>
      <c r="J4" s="14" t="n"/>
      <c r="K4" s="14" t="n"/>
      <c r="L4" s="14" t="n"/>
      <c r="M4" s="14" t="n"/>
    </row>
    <row r="5">
      <c r="A5">
        <f>IF(People!A5="","",People!A5)</f>
        <v/>
      </c>
      <c r="B5" s="14" t="n"/>
      <c r="C5" s="14" t="n"/>
      <c r="D5" s="14" t="n"/>
      <c r="E5" s="14" t="n"/>
      <c r="F5" s="14" t="n"/>
      <c r="G5" s="14" t="n"/>
      <c r="H5" s="14" t="n"/>
      <c r="I5" s="14" t="n"/>
      <c r="J5" s="14" t="n"/>
      <c r="K5" s="14" t="n"/>
      <c r="L5" s="14" t="n"/>
      <c r="M5" s="14" t="n"/>
    </row>
    <row r="6">
      <c r="A6">
        <f>IF(People!A6="","",People!A6)</f>
        <v/>
      </c>
      <c r="B6" s="14" t="n"/>
      <c r="C6" s="14" t="n"/>
      <c r="D6" s="14" t="n"/>
      <c r="E6" s="14" t="n"/>
      <c r="F6" s="14" t="n"/>
      <c r="G6" s="14" t="n"/>
      <c r="H6" s="14" t="n"/>
      <c r="I6" s="14" t="n"/>
      <c r="J6" s="14" t="n"/>
      <c r="K6" s="14" t="n"/>
      <c r="L6" s="14" t="n"/>
      <c r="M6" s="14" t="n"/>
    </row>
    <row r="7">
      <c r="A7">
        <f>IF(People!A7="","",People!A7)</f>
        <v/>
      </c>
      <c r="B7" s="14" t="n"/>
      <c r="C7" s="14" t="n">
        <v>2</v>
      </c>
      <c r="D7" s="14" t="n"/>
      <c r="E7" s="14" t="n"/>
      <c r="F7" s="14" t="n"/>
      <c r="G7" s="14" t="n"/>
      <c r="H7" s="14" t="n"/>
      <c r="I7" s="14" t="n"/>
      <c r="J7" s="14" t="n"/>
      <c r="K7" s="14" t="n"/>
      <c r="L7" s="14" t="n"/>
      <c r="M7" s="14" t="n"/>
    </row>
    <row r="8">
      <c r="A8">
        <f>IF(People!A8="","",People!A8)</f>
        <v/>
      </c>
      <c r="B8" s="14" t="n"/>
      <c r="C8" s="14" t="n"/>
      <c r="D8" s="14" t="n"/>
      <c r="E8" s="14" t="n"/>
      <c r="F8" s="14" t="n"/>
      <c r="G8" s="14" t="n"/>
      <c r="H8" s="14" t="n"/>
      <c r="I8" s="14" t="n"/>
      <c r="J8" s="14" t="n"/>
      <c r="K8" s="14" t="n"/>
      <c r="L8" s="14" t="n"/>
      <c r="M8" s="14" t="n"/>
    </row>
    <row r="9">
      <c r="A9">
        <f>IF(People!A9="","",People!A9)</f>
        <v/>
      </c>
      <c r="B9" s="14" t="n"/>
      <c r="C9" s="14" t="n"/>
      <c r="D9" s="14" t="n"/>
      <c r="E9" s="14" t="n"/>
      <c r="F9" s="14" t="n"/>
      <c r="G9" s="14" t="n"/>
      <c r="H9" s="14" t="n"/>
      <c r="I9" s="14" t="n"/>
      <c r="J9" s="14" t="n">
        <v>3</v>
      </c>
      <c r="K9" s="14" t="n"/>
      <c r="L9" s="14" t="n"/>
      <c r="M9" s="14" t="n"/>
    </row>
    <row r="10">
      <c r="A10">
        <f>IF(People!A10="","",People!A10)</f>
        <v/>
      </c>
      <c r="B10" s="14" t="n"/>
      <c r="C10" s="14" t="n"/>
      <c r="D10" s="14" t="n"/>
      <c r="E10" s="14" t="n"/>
      <c r="F10" s="14" t="n"/>
      <c r="G10" s="14" t="n"/>
      <c r="H10" s="14" t="n"/>
      <c r="I10" s="14" t="n"/>
      <c r="J10" s="14" t="n"/>
      <c r="K10" s="14" t="n"/>
      <c r="L10" s="14" t="n"/>
      <c r="M10" s="14" t="n"/>
    </row>
    <row r="11">
      <c r="A11">
        <f>IF(People!A11="","",People!A11)</f>
        <v/>
      </c>
      <c r="B11" s="14" t="n"/>
      <c r="C11" s="14" t="n"/>
      <c r="D11" s="14" t="n"/>
      <c r="E11" s="14" t="n"/>
      <c r="F11" s="14" t="n"/>
      <c r="G11" s="14" t="n"/>
      <c r="H11" s="14" t="n"/>
      <c r="I11" s="14" t="n"/>
      <c r="J11" s="14" t="n"/>
      <c r="K11" s="14" t="n"/>
      <c r="L11" s="14" t="n"/>
      <c r="M11" s="14" t="n"/>
    </row>
    <row r="12">
      <c r="A12">
        <f>IF(People!A12="","",People!A12)</f>
        <v/>
      </c>
      <c r="B12" s="14" t="n"/>
      <c r="C12" s="14" t="n"/>
      <c r="D12" s="14" t="n"/>
      <c r="E12" s="14" t="n"/>
      <c r="F12" s="14" t="n"/>
      <c r="G12" s="14" t="n"/>
      <c r="H12" s="14" t="n"/>
      <c r="I12" s="14" t="n"/>
      <c r="J12" s="14" t="n"/>
      <c r="K12" s="14" t="n"/>
      <c r="L12" s="14" t="n"/>
      <c r="M12" s="14" t="n"/>
    </row>
    <row r="13">
      <c r="A13">
        <f>IF(People!A13="","",People!A13)</f>
        <v/>
      </c>
      <c r="B13" s="14" t="n"/>
      <c r="C13" s="14" t="n"/>
      <c r="D13" s="14" t="n"/>
      <c r="E13" s="14" t="n"/>
      <c r="F13" s="14" t="n"/>
      <c r="G13" s="14" t="n"/>
      <c r="H13" s="14" t="n"/>
      <c r="I13" s="14" t="n"/>
      <c r="J13" s="14" t="n"/>
      <c r="K13" s="14" t="n"/>
      <c r="L13" s="14" t="n"/>
      <c r="M13" s="14" t="n"/>
    </row>
    <row r="14">
      <c r="A14">
        <f>IF(People!A14="","",People!A14)</f>
        <v/>
      </c>
      <c r="B14" s="14" t="n"/>
      <c r="C14" s="14" t="n"/>
      <c r="D14" s="14" t="n"/>
      <c r="E14" s="14" t="n"/>
      <c r="F14" s="14" t="n"/>
      <c r="G14" s="14" t="n"/>
      <c r="H14" s="14" t="n"/>
      <c r="I14" s="14" t="n"/>
      <c r="J14" s="14" t="n"/>
      <c r="K14" s="14" t="n"/>
      <c r="L14" s="14" t="n"/>
      <c r="M14" s="14" t="n"/>
    </row>
    <row r="15">
      <c r="A15">
        <f>IF(People!A15="","",People!A15)</f>
        <v/>
      </c>
      <c r="B15" s="14" t="n"/>
      <c r="C15" s="14" t="n"/>
      <c r="D15" s="14" t="n"/>
      <c r="E15" s="14" t="n"/>
      <c r="F15" s="14" t="n"/>
      <c r="G15" s="14" t="n"/>
      <c r="H15" s="14" t="n"/>
      <c r="I15" s="14" t="n"/>
      <c r="J15" s="14" t="n"/>
      <c r="K15" s="14" t="n"/>
      <c r="L15" s="14" t="n"/>
      <c r="M15" s="14" t="n"/>
    </row>
    <row r="16">
      <c r="A16">
        <f>IF(People!A16="","",People!A16)</f>
        <v/>
      </c>
      <c r="B16" s="14" t="n"/>
      <c r="C16" s="14" t="n"/>
      <c r="D16" s="14" t="n"/>
      <c r="E16" s="14" t="n"/>
      <c r="F16" s="14" t="n"/>
      <c r="G16" s="14" t="n"/>
      <c r="H16" s="14" t="n"/>
      <c r="I16" s="14" t="n"/>
      <c r="J16" s="14" t="n"/>
      <c r="K16" s="14" t="n"/>
      <c r="L16" s="14" t="n"/>
      <c r="M16" s="14" t="n"/>
    </row>
    <row r="17">
      <c r="A17">
        <f>IF(People!A17="","",People!A17)</f>
        <v/>
      </c>
      <c r="B17" s="14" t="n"/>
      <c r="C17" s="14" t="n"/>
      <c r="D17" s="14" t="n"/>
      <c r="E17" s="14" t="n"/>
      <c r="F17" s="14" t="n"/>
      <c r="G17" s="14" t="n"/>
      <c r="H17" s="14" t="n"/>
      <c r="I17" s="14" t="n"/>
      <c r="J17" s="14" t="n"/>
      <c r="K17" s="14" t="n"/>
      <c r="L17" s="14" t="n"/>
      <c r="M17" s="14" t="n"/>
    </row>
    <row r="18">
      <c r="A18">
        <f>IF(People!A18="","",People!A18)</f>
        <v/>
      </c>
      <c r="B18" s="14" t="n"/>
      <c r="C18" s="14" t="n"/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</row>
    <row r="19">
      <c r="A19">
        <f>IF(People!A19="","",People!A19)</f>
        <v/>
      </c>
      <c r="B19" s="14" t="n"/>
      <c r="C19" s="14" t="n"/>
      <c r="D19" s="14" t="n"/>
      <c r="E19" s="14" t="n"/>
      <c r="F19" s="14" t="n"/>
      <c r="G19" s="14" t="n"/>
      <c r="H19" s="14" t="n"/>
      <c r="I19" s="14" t="n"/>
      <c r="J19" s="14" t="n"/>
      <c r="K19" s="14" t="n"/>
      <c r="L19" s="14" t="n"/>
      <c r="M19" s="14" t="n"/>
    </row>
    <row r="20">
      <c r="A20">
        <f>IF(People!A20="","",People!A20)</f>
        <v/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</row>
    <row r="21">
      <c r="A21">
        <f>IF(People!A21="","",People!A21)</f>
        <v/>
      </c>
      <c r="B21" s="14" t="n"/>
      <c r="C21" s="14" t="n"/>
      <c r="D21" s="14" t="n"/>
      <c r="E21" s="14" t="n"/>
      <c r="F21" s="14" t="n"/>
      <c r="G21" s="14" t="n"/>
      <c r="H21" s="14" t="n"/>
      <c r="I21" s="14" t="n"/>
      <c r="J21" s="14" t="n"/>
      <c r="K21" s="14" t="n"/>
      <c r="L21" s="14" t="n"/>
      <c r="M21" s="14" t="n"/>
    </row>
    <row r="22">
      <c r="A22">
        <f>IF(People!A22="","",People!A22)</f>
        <v/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</row>
    <row r="23">
      <c r="A23">
        <f>IF(People!A23="","",People!A23)</f>
        <v/>
      </c>
      <c r="B23" s="14" t="n"/>
      <c r="C23" s="14" t="n"/>
      <c r="D23" s="14" t="n"/>
      <c r="E23" s="14" t="n"/>
      <c r="F23" s="14" t="n"/>
      <c r="G23" s="14" t="n"/>
      <c r="H23" s="14" t="n"/>
      <c r="I23" s="14" t="n"/>
      <c r="J23" s="14" t="n"/>
      <c r="K23" s="14" t="n"/>
      <c r="L23" s="14" t="n"/>
      <c r="M23" s="14" t="n"/>
    </row>
    <row r="24">
      <c r="A24">
        <f>IF(People!A24="","",People!A24)</f>
        <v/>
      </c>
      <c r="B24" s="14" t="n"/>
      <c r="C24" s="14" t="n"/>
      <c r="D24" s="14" t="n"/>
      <c r="E24" s="14" t="n"/>
      <c r="F24" s="14" t="n"/>
      <c r="G24" s="14" t="n"/>
      <c r="H24" s="14" t="n"/>
      <c r="I24" s="14" t="n"/>
      <c r="J24" s="14" t="n"/>
      <c r="K24" s="14" t="n"/>
      <c r="L24" s="14" t="n"/>
      <c r="M24" s="14" t="n"/>
    </row>
    <row r="25">
      <c r="A25">
        <f>IF(People!A25="","",People!A25)</f>
        <v/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</row>
    <row r="26">
      <c r="A26">
        <f>IF(People!A26="","",People!A26)</f>
        <v/>
      </c>
      <c r="B26" s="14" t="n"/>
      <c r="C26" s="14" t="n"/>
      <c r="D26" s="14" t="n"/>
      <c r="E26" s="14" t="n"/>
      <c r="F26" s="14" t="n"/>
      <c r="G26" s="14" t="n"/>
      <c r="H26" s="14" t="n"/>
      <c r="I26" s="14" t="n"/>
      <c r="J26" s="14" t="n"/>
      <c r="K26" s="14" t="n"/>
      <c r="L26" s="14" t="n"/>
      <c r="M26" s="14" t="n"/>
    </row>
    <row r="27">
      <c r="A27">
        <f>IF(People!A27="","",People!A27)</f>
        <v/>
      </c>
      <c r="B27" s="14" t="n"/>
      <c r="C27" s="14" t="n"/>
      <c r="D27" s="14" t="n"/>
      <c r="E27" s="14" t="n"/>
      <c r="F27" s="14" t="n"/>
      <c r="G27" s="14" t="n"/>
      <c r="H27" s="14" t="n"/>
      <c r="I27" s="14" t="n"/>
      <c r="J27" s="14" t="n"/>
      <c r="K27" s="14" t="n"/>
      <c r="L27" s="14" t="n"/>
      <c r="M27" s="14" t="n"/>
    </row>
    <row r="28">
      <c r="A28">
        <f>IF(People!A28="","",People!A28)</f>
        <v/>
      </c>
      <c r="B28" s="14" t="n"/>
      <c r="C28" s="14" t="n"/>
      <c r="D28" s="14" t="n"/>
      <c r="E28" s="14" t="n"/>
      <c r="F28" s="14" t="n"/>
      <c r="G28" s="14" t="n"/>
      <c r="H28" s="14" t="n"/>
      <c r="I28" s="14" t="n"/>
      <c r="J28" s="14" t="n"/>
      <c r="K28" s="14" t="n"/>
      <c r="L28" s="14" t="n"/>
      <c r="M28" s="14" t="n"/>
    </row>
    <row r="29">
      <c r="A29">
        <f>IF(People!A29="","",People!A29)</f>
        <v/>
      </c>
      <c r="B29" s="14" t="n"/>
      <c r="C29" s="14" t="n"/>
      <c r="D29" s="14" t="n"/>
      <c r="E29" s="14" t="n"/>
      <c r="F29" s="14" t="n"/>
      <c r="G29" s="14" t="n"/>
      <c r="H29" s="14" t="n"/>
      <c r="I29" s="14" t="n"/>
      <c r="J29" s="14" t="n"/>
      <c r="K29" s="14" t="n"/>
      <c r="L29" s="14" t="n"/>
      <c r="M29" s="14" t="n"/>
    </row>
    <row r="30">
      <c r="A30">
        <f>IF(People!A30="","",People!A30)</f>
        <v/>
      </c>
      <c r="B30" s="14" t="n"/>
      <c r="C30" s="14" t="n"/>
      <c r="D30" s="14" t="n"/>
      <c r="E30" s="14" t="n"/>
      <c r="F30" s="14" t="n"/>
      <c r="G30" s="14" t="n"/>
      <c r="H30" s="14" t="n"/>
      <c r="I30" s="14" t="n"/>
      <c r="J30" s="14" t="n"/>
      <c r="K30" s="14" t="n"/>
      <c r="L30" s="14" t="n"/>
      <c r="M30" s="14" t="n"/>
    </row>
    <row r="31">
      <c r="A31">
        <f>IF(People!A31="","",People!A31)</f>
        <v/>
      </c>
      <c r="B31" s="14" t="n"/>
      <c r="C31" s="14" t="n"/>
      <c r="D31" s="14" t="n"/>
      <c r="E31" s="14" t="n"/>
      <c r="F31" s="14" t="n"/>
      <c r="G31" s="14" t="n"/>
      <c r="H31" s="14" t="n"/>
      <c r="I31" s="14" t="n"/>
      <c r="J31" s="14" t="n"/>
      <c r="K31" s="14" t="n"/>
      <c r="L31" s="14" t="n"/>
      <c r="M31" s="14" t="n"/>
    </row>
    <row r="32">
      <c r="A32">
        <f>IF(People!A32="","",People!A32)</f>
        <v/>
      </c>
      <c r="B32" s="14" t="n"/>
      <c r="C32" s="14" t="n"/>
      <c r="D32" s="14" t="n"/>
      <c r="E32" s="14" t="n"/>
      <c r="F32" s="14" t="n"/>
      <c r="G32" s="14" t="n"/>
      <c r="H32" s="14" t="n"/>
      <c r="I32" s="14" t="n"/>
      <c r="J32" s="14" t="n"/>
      <c r="K32" s="14" t="n"/>
      <c r="L32" s="14" t="n"/>
      <c r="M32" s="14" t="n"/>
    </row>
    <row r="33">
      <c r="A33">
        <f>IF(People!A33="","",People!A33)</f>
        <v/>
      </c>
      <c r="B33" s="14" t="n"/>
      <c r="C33" s="14" t="n"/>
      <c r="D33" s="14" t="n"/>
      <c r="E33" s="14" t="n"/>
      <c r="F33" s="14" t="n"/>
      <c r="G33" s="14" t="n"/>
      <c r="H33" s="14" t="n"/>
      <c r="I33" s="14" t="n"/>
      <c r="J33" s="14" t="n"/>
      <c r="K33" s="14" t="n"/>
      <c r="L33" s="14" t="n"/>
      <c r="M33" s="14" t="n"/>
    </row>
    <row r="34">
      <c r="A34">
        <f>IF(People!A34="","",People!A34)</f>
        <v/>
      </c>
      <c r="B34" s="14" t="n"/>
      <c r="C34" s="14" t="n"/>
      <c r="D34" s="14" t="n"/>
      <c r="E34" s="14" t="n"/>
      <c r="F34" s="14" t="n"/>
      <c r="G34" s="14" t="n"/>
      <c r="H34" s="14" t="n"/>
      <c r="I34" s="14" t="n"/>
      <c r="J34" s="14" t="n"/>
      <c r="K34" s="14" t="n"/>
      <c r="L34" s="14" t="n"/>
      <c r="M34" s="14" t="n"/>
    </row>
    <row r="35">
      <c r="A35">
        <f>IF(People!A35="","",People!A35)</f>
        <v/>
      </c>
      <c r="B35" s="14" t="n"/>
      <c r="C35" s="14" t="n"/>
      <c r="D35" s="14" t="n"/>
      <c r="E35" s="14" t="n"/>
      <c r="F35" s="14" t="n"/>
      <c r="G35" s="14" t="n"/>
      <c r="H35" s="14" t="n"/>
      <c r="I35" s="14" t="n"/>
      <c r="J35" s="14" t="n"/>
      <c r="K35" s="14" t="n"/>
      <c r="L35" s="14" t="n"/>
      <c r="M35" s="14" t="n"/>
    </row>
    <row r="36">
      <c r="A36">
        <f>IF(People!A36="","",People!A36)</f>
        <v/>
      </c>
      <c r="B36" s="14" t="n"/>
      <c r="C36" s="14" t="n"/>
      <c r="D36" s="14" t="n"/>
      <c r="E36" s="14" t="n"/>
      <c r="F36" s="14" t="n"/>
      <c r="G36" s="14" t="n"/>
      <c r="H36" s="14" t="n"/>
      <c r="I36" s="14" t="n"/>
      <c r="J36" s="14" t="n"/>
      <c r="K36" s="14" t="n"/>
      <c r="L36" s="14" t="n"/>
      <c r="M36" s="14" t="n"/>
    </row>
    <row r="37">
      <c r="A37">
        <f>IF(People!A37="","",People!A37)</f>
        <v/>
      </c>
      <c r="B37" s="14" t="n"/>
      <c r="C37" s="14" t="n"/>
      <c r="D37" s="14" t="n"/>
      <c r="E37" s="14" t="n"/>
      <c r="F37" s="14" t="n"/>
      <c r="G37" s="14" t="n"/>
      <c r="H37" s="14" t="n"/>
      <c r="I37" s="14" t="n"/>
      <c r="J37" s="14" t="n"/>
      <c r="K37" s="14" t="n"/>
      <c r="L37" s="14" t="n"/>
      <c r="M37" s="14" t="n"/>
    </row>
    <row r="38">
      <c r="A38">
        <f>IF(People!A38="","",People!A38)</f>
        <v/>
      </c>
      <c r="B38" s="14" t="n"/>
      <c r="C38" s="14" t="n"/>
      <c r="D38" s="14" t="n"/>
      <c r="E38" s="14" t="n"/>
      <c r="F38" s="14" t="n"/>
      <c r="G38" s="14" t="n"/>
      <c r="H38" s="14" t="n"/>
      <c r="I38" s="14" t="n"/>
      <c r="J38" s="14" t="n"/>
      <c r="K38" s="14" t="n"/>
      <c r="L38" s="14" t="n"/>
      <c r="M38" s="14" t="n"/>
    </row>
    <row r="39">
      <c r="A39">
        <f>IF(People!A39="","",People!A39)</f>
        <v/>
      </c>
      <c r="B39" s="14" t="n"/>
      <c r="C39" s="14" t="n"/>
      <c r="D39" s="14" t="n"/>
      <c r="E39" s="14" t="n"/>
      <c r="F39" s="14" t="n"/>
      <c r="G39" s="14" t="n"/>
      <c r="H39" s="14" t="n"/>
      <c r="I39" s="14" t="n"/>
      <c r="J39" s="14" t="n"/>
      <c r="K39" s="14" t="n"/>
      <c r="L39" s="14" t="n"/>
      <c r="M39" s="14" t="n"/>
    </row>
    <row r="40">
      <c r="A40">
        <f>IF(People!A40="","",People!A40)</f>
        <v/>
      </c>
      <c r="B40" s="14" t="n"/>
      <c r="C40" s="14" t="n"/>
      <c r="D40" s="14" t="n"/>
      <c r="E40" s="14" t="n"/>
      <c r="F40" s="14" t="n"/>
      <c r="G40" s="14" t="n"/>
      <c r="H40" s="14" t="n"/>
      <c r="I40" s="14" t="n"/>
      <c r="J40" s="14" t="n"/>
      <c r="K40" s="14" t="n"/>
      <c r="L40" s="14" t="n"/>
      <c r="M40" s="14" t="n"/>
    </row>
    <row r="41">
      <c r="A41">
        <f>IF(People!A41="","",People!A41)</f>
        <v/>
      </c>
      <c r="B41" s="14" t="n"/>
      <c r="C41" s="14" t="n"/>
      <c r="D41" s="14" t="n"/>
      <c r="E41" s="14" t="n"/>
      <c r="F41" s="14" t="n"/>
      <c r="G41" s="14" t="n"/>
      <c r="H41" s="14" t="n"/>
      <c r="I41" s="14" t="n"/>
      <c r="J41" s="14" t="n"/>
      <c r="K41" s="14" t="n"/>
      <c r="L41" s="14" t="n"/>
      <c r="M41" s="14" t="n"/>
    </row>
    <row r="42">
      <c r="A42">
        <f>IF(People!A42="","",People!A42)</f>
        <v/>
      </c>
      <c r="B42" s="14" t="n"/>
      <c r="C42" s="14" t="n"/>
      <c r="D42" s="14" t="n"/>
      <c r="E42" s="14" t="n"/>
      <c r="F42" s="14" t="n"/>
      <c r="G42" s="14" t="n"/>
      <c r="H42" s="14" t="n"/>
      <c r="I42" s="14" t="n"/>
      <c r="J42" s="14" t="n"/>
      <c r="K42" s="14" t="n"/>
      <c r="L42" s="14" t="n"/>
      <c r="M42" s="14" t="n"/>
    </row>
    <row r="43">
      <c r="A43">
        <f>IF(People!A43="","",People!A43)</f>
        <v/>
      </c>
      <c r="B43" s="14" t="n"/>
      <c r="C43" s="14" t="n"/>
      <c r="D43" s="14" t="n"/>
      <c r="E43" s="14" t="n"/>
      <c r="F43" s="14" t="n"/>
      <c r="G43" s="14" t="n"/>
      <c r="H43" s="14" t="n"/>
      <c r="I43" s="14" t="n"/>
      <c r="J43" s="14" t="n"/>
      <c r="K43" s="14" t="n"/>
      <c r="L43" s="14" t="n"/>
      <c r="M43" s="14" t="n"/>
    </row>
    <row r="44">
      <c r="A44">
        <f>IF(People!A44="","",People!A44)</f>
        <v/>
      </c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</row>
    <row r="45">
      <c r="A45">
        <f>IF(People!A45="","",People!A45)</f>
        <v/>
      </c>
      <c r="B45" s="14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</row>
    <row r="46">
      <c r="A46">
        <f>IF(People!A46="","",People!A46)</f>
        <v/>
      </c>
      <c r="B46" s="14" t="n"/>
      <c r="C46" s="14" t="n"/>
      <c r="D46" s="14" t="n"/>
      <c r="E46" s="14" t="n"/>
      <c r="F46" s="14" t="n"/>
      <c r="G46" s="14" t="n"/>
      <c r="H46" s="14" t="n"/>
      <c r="I46" s="14" t="n"/>
      <c r="J46" s="14" t="n"/>
      <c r="K46" s="14" t="n"/>
      <c r="L46" s="14" t="n"/>
      <c r="M46" s="14" t="n"/>
    </row>
    <row r="47">
      <c r="A47">
        <f>IF(People!A47="","",People!A47)</f>
        <v/>
      </c>
      <c r="B47" s="14" t="n"/>
      <c r="C47" s="14" t="n"/>
      <c r="D47" s="14" t="n"/>
      <c r="E47" s="14" t="n"/>
      <c r="F47" s="14" t="n"/>
      <c r="G47" s="14" t="n"/>
      <c r="H47" s="14" t="n"/>
      <c r="I47" s="14" t="n"/>
      <c r="J47" s="14" t="n"/>
      <c r="K47" s="14" t="n"/>
      <c r="L47" s="14" t="n"/>
      <c r="M47" s="14" t="n"/>
    </row>
    <row r="48">
      <c r="A48">
        <f>IF(People!A48="","",People!A48)</f>
        <v/>
      </c>
      <c r="B48" s="14" t="n"/>
      <c r="C48" s="14" t="n"/>
      <c r="D48" s="14" t="n"/>
      <c r="E48" s="14" t="n"/>
      <c r="F48" s="14" t="n"/>
      <c r="G48" s="14" t="n"/>
      <c r="H48" s="14" t="n"/>
      <c r="I48" s="14" t="n"/>
      <c r="J48" s="14" t="n"/>
      <c r="K48" s="14" t="n"/>
      <c r="L48" s="14" t="n"/>
      <c r="M48" s="14" t="n"/>
    </row>
    <row r="49">
      <c r="A49">
        <f>IF(People!A49="","",People!A49)</f>
        <v/>
      </c>
      <c r="B49" s="14" t="n"/>
      <c r="C49" s="14" t="n"/>
      <c r="D49" s="14" t="n"/>
      <c r="E49" s="14" t="n"/>
      <c r="F49" s="14" t="n"/>
      <c r="G49" s="14" t="n"/>
      <c r="H49" s="14" t="n"/>
      <c r="I49" s="14" t="n"/>
      <c r="J49" s="14" t="n"/>
      <c r="K49" s="14" t="n"/>
      <c r="L49" s="14" t="n"/>
      <c r="M49" s="14" t="n"/>
    </row>
    <row r="50">
      <c r="A50">
        <f>IF(People!A50="","",People!A50)</f>
        <v/>
      </c>
      <c r="B50" s="14" t="n"/>
      <c r="C50" s="14" t="n"/>
      <c r="D50" s="14" t="n"/>
      <c r="E50" s="14" t="n"/>
      <c r="F50" s="14" t="n"/>
      <c r="G50" s="14" t="n"/>
      <c r="H50" s="14" t="n"/>
      <c r="I50" s="14" t="n"/>
      <c r="J50" s="14" t="n"/>
      <c r="K50" s="14" t="n"/>
      <c r="L50" s="14" t="n"/>
      <c r="M50" s="14" t="n"/>
    </row>
    <row r="51">
      <c r="A51">
        <f>IF(People!A51="","",People!A51)</f>
        <v/>
      </c>
      <c r="B51" s="14" t="n"/>
      <c r="C51" s="14" t="n"/>
      <c r="D51" s="14" t="n"/>
      <c r="E51" s="14" t="n"/>
      <c r="F51" s="14" t="n"/>
      <c r="G51" s="14" t="n"/>
      <c r="H51" s="14" t="n"/>
      <c r="I51" s="14" t="n"/>
      <c r="J51" s="14" t="n"/>
      <c r="K51" s="14" t="n"/>
      <c r="L51" s="14" t="n"/>
      <c r="M51" s="14" t="n"/>
    </row>
    <row r="52">
      <c r="A52">
        <f>IF(People!A52="","",People!A52)</f>
        <v/>
      </c>
      <c r="B52" s="14" t="n"/>
      <c r="C52" s="14" t="n"/>
      <c r="D52" s="14" t="n"/>
      <c r="E52" s="14" t="n"/>
      <c r="F52" s="14" t="n"/>
      <c r="G52" s="14" t="n"/>
      <c r="H52" s="14" t="n"/>
      <c r="I52" s="14" t="n"/>
      <c r="J52" s="14" t="n"/>
      <c r="K52" s="14" t="n"/>
      <c r="L52" s="14" t="n"/>
      <c r="M52" s="14" t="n"/>
    </row>
    <row r="53">
      <c r="A53">
        <f>IF(People!A53="","",People!A53)</f>
        <v/>
      </c>
      <c r="B53" s="14" t="n"/>
      <c r="C53" s="14" t="n"/>
      <c r="D53" s="14" t="n"/>
      <c r="E53" s="14" t="n"/>
      <c r="F53" s="14" t="n"/>
      <c r="G53" s="14" t="n"/>
      <c r="H53" s="14" t="n"/>
      <c r="I53" s="14" t="n"/>
      <c r="J53" s="14" t="n"/>
      <c r="K53" s="14" t="n"/>
      <c r="L53" s="14" t="n"/>
      <c r="M53" s="14" t="n"/>
    </row>
    <row r="54">
      <c r="A54">
        <f>IF(People!A54="","",People!A54)</f>
        <v/>
      </c>
      <c r="B54" s="14" t="n"/>
      <c r="C54" s="14" t="n"/>
      <c r="D54" s="14" t="n"/>
      <c r="E54" s="14" t="n"/>
      <c r="F54" s="14" t="n"/>
      <c r="G54" s="14" t="n"/>
      <c r="H54" s="14" t="n"/>
      <c r="I54" s="14" t="n"/>
      <c r="J54" s="14" t="n"/>
      <c r="K54" s="14" t="n"/>
      <c r="L54" s="14" t="n"/>
      <c r="M54" s="14" t="n"/>
    </row>
    <row r="55">
      <c r="A55">
        <f>IF(People!A55="","",People!A55)</f>
        <v/>
      </c>
      <c r="B55" s="14" t="n"/>
      <c r="C55" s="14" t="n"/>
      <c r="D55" s="14" t="n"/>
      <c r="E55" s="14" t="n"/>
      <c r="F55" s="14" t="n"/>
      <c r="G55" s="14" t="n"/>
      <c r="H55" s="14" t="n"/>
      <c r="I55" s="14" t="n"/>
      <c r="J55" s="14" t="n"/>
      <c r="K55" s="14" t="n"/>
      <c r="L55" s="14" t="n"/>
      <c r="M55" s="14" t="n"/>
    </row>
    <row r="56">
      <c r="A56">
        <f>IF(People!A56="","",People!A56)</f>
        <v/>
      </c>
      <c r="B56" s="14" t="n"/>
      <c r="C56" s="14" t="n"/>
      <c r="D56" s="14" t="n"/>
      <c r="E56" s="14" t="n"/>
      <c r="F56" s="14" t="n"/>
      <c r="G56" s="14" t="n"/>
      <c r="H56" s="14" t="n"/>
      <c r="I56" s="14" t="n"/>
      <c r="J56" s="14" t="n"/>
      <c r="K56" s="14" t="n"/>
      <c r="L56" s="14" t="n"/>
      <c r="M56" s="14" t="n"/>
    </row>
    <row r="57">
      <c r="A57">
        <f>IF(People!A57="","",People!A57)</f>
        <v/>
      </c>
      <c r="B57" s="14" t="n"/>
      <c r="C57" s="14" t="n"/>
      <c r="D57" s="14" t="n"/>
      <c r="E57" s="14" t="n"/>
      <c r="F57" s="14" t="n"/>
      <c r="G57" s="14" t="n"/>
      <c r="H57" s="14" t="n"/>
      <c r="I57" s="14" t="n"/>
      <c r="J57" s="14" t="n"/>
      <c r="K57" s="14" t="n"/>
      <c r="L57" s="14" t="n"/>
      <c r="M57" s="14" t="n"/>
    </row>
    <row r="58">
      <c r="A58">
        <f>IF(People!A58="","",People!A58)</f>
        <v/>
      </c>
      <c r="B58" s="14" t="n"/>
      <c r="C58" s="14" t="n"/>
      <c r="D58" s="14" t="n"/>
      <c r="E58" s="14" t="n"/>
      <c r="F58" s="14" t="n"/>
      <c r="G58" s="14" t="n"/>
      <c r="H58" s="14" t="n"/>
      <c r="I58" s="14" t="n"/>
      <c r="J58" s="14" t="n"/>
      <c r="K58" s="14" t="n"/>
      <c r="L58" s="14" t="n"/>
      <c r="M58" s="14" t="n"/>
    </row>
    <row r="59">
      <c r="A59">
        <f>IF(People!A59="","",People!A59)</f>
        <v/>
      </c>
      <c r="B59" s="14" t="n"/>
      <c r="C59" s="14" t="n"/>
      <c r="D59" s="14" t="n"/>
      <c r="E59" s="14" t="n"/>
      <c r="F59" s="14" t="n"/>
      <c r="G59" s="14" t="n"/>
      <c r="H59" s="14" t="n"/>
      <c r="I59" s="14" t="n"/>
      <c r="J59" s="14" t="n"/>
      <c r="K59" s="14" t="n"/>
      <c r="L59" s="14" t="n"/>
      <c r="M59" s="14" t="n"/>
    </row>
    <row r="60">
      <c r="A60">
        <f>IF(People!A60="","",People!A60)</f>
        <v/>
      </c>
      <c r="B60" s="14" t="n"/>
      <c r="C60" s="14" t="n"/>
      <c r="D60" s="14" t="n"/>
      <c r="E60" s="14" t="n"/>
      <c r="F60" s="14" t="n"/>
      <c r="G60" s="14" t="n"/>
      <c r="H60" s="14" t="n"/>
      <c r="I60" s="14" t="n"/>
      <c r="J60" s="14" t="n"/>
      <c r="K60" s="14" t="n"/>
      <c r="L60" s="14" t="n"/>
      <c r="M60" s="14" t="n"/>
    </row>
    <row r="61">
      <c r="A61">
        <f>IF(People!A61="","",People!A61)</f>
        <v/>
      </c>
      <c r="B61" s="14" t="n"/>
      <c r="C61" s="14" t="n"/>
      <c r="D61" s="14" t="n"/>
      <c r="E61" s="14" t="n"/>
      <c r="F61" s="14" t="n"/>
      <c r="G61" s="14" t="n"/>
      <c r="H61" s="14" t="n"/>
      <c r="I61" s="14" t="n"/>
      <c r="J61" s="14" t="n"/>
      <c r="K61" s="14" t="n"/>
      <c r="L61" s="14" t="n"/>
      <c r="M61" s="14" t="n"/>
    </row>
    <row r="62">
      <c r="A62">
        <f>IF(People!A62="","",People!A62)</f>
        <v/>
      </c>
      <c r="B62" s="14" t="n"/>
      <c r="C62" s="14" t="n"/>
      <c r="D62" s="14" t="n"/>
      <c r="E62" s="14" t="n"/>
      <c r="F62" s="14" t="n"/>
      <c r="G62" s="14" t="n"/>
      <c r="H62" s="14" t="n"/>
      <c r="I62" s="14" t="n"/>
      <c r="J62" s="14" t="n"/>
      <c r="K62" s="14" t="n"/>
      <c r="L62" s="14" t="n"/>
      <c r="M62" s="14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6" customWidth="1" min="2" max="2"/>
    <col width="12" customWidth="1" min="3" max="3"/>
    <col width="16" customWidth="1" min="4" max="4"/>
    <col width="16" customWidth="1" min="5" max="5"/>
  </cols>
  <sheetData>
    <row r="1">
      <c r="A1" s="5" t="inlineStr">
        <is>
          <t>Projects (up to 40)</t>
        </is>
      </c>
    </row>
    <row r="2">
      <c r="A2" s="11" t="inlineStr">
        <is>
          <t>Project</t>
        </is>
      </c>
      <c r="B2" s="11" t="inlineStr">
        <is>
          <t>Client</t>
        </is>
      </c>
      <c r="C2" s="11" t="inlineStr">
        <is>
          <t>Status</t>
        </is>
      </c>
      <c r="D2" s="11" t="inlineStr">
        <is>
          <t>Win probability</t>
        </is>
      </c>
      <c r="E2" s="11" t="inlineStr">
        <is>
          <t>Probability used</t>
        </is>
      </c>
      <c r="F2" s="10" t="inlineStr">
        <is>
          <t>Confirmed work counts at 100%. Give tentative work (pitches, proposals, likely extensions) a win probability.</t>
        </is>
      </c>
    </row>
    <row r="3">
      <c r="A3" s="12" t="inlineStr">
        <is>
          <t>Northwind rebrand</t>
        </is>
      </c>
      <c r="B3" s="12" t="inlineStr">
        <is>
          <t>Northwind</t>
        </is>
      </c>
      <c r="C3" s="12" t="inlineStr">
        <is>
          <t>Confirmed</t>
        </is>
      </c>
      <c r="D3" s="15" t="n"/>
      <c r="E3" s="16">
        <f>IF($A3="","",IF($C3="Confirmed",1,IF($D3="",0,$D3)))</f>
        <v/>
      </c>
    </row>
    <row r="4">
      <c r="A4" s="12" t="inlineStr">
        <is>
          <t>Harbour app build</t>
        </is>
      </c>
      <c r="B4" s="12" t="inlineStr">
        <is>
          <t>Harbour</t>
        </is>
      </c>
      <c r="C4" s="12" t="inlineStr">
        <is>
          <t>Confirmed</t>
        </is>
      </c>
      <c r="D4" s="15" t="n"/>
      <c r="E4" s="16">
        <f>IF($A4="","",IF($C4="Confirmed",1,IF($D4="",0,$D4)))</f>
        <v/>
      </c>
    </row>
    <row r="5">
      <c r="A5" s="12" t="inlineStr">
        <is>
          <t>Lumen retainer</t>
        </is>
      </c>
      <c r="B5" s="12" t="inlineStr">
        <is>
          <t>Lumen</t>
        </is>
      </c>
      <c r="C5" s="12" t="inlineStr">
        <is>
          <t>Confirmed</t>
        </is>
      </c>
      <c r="D5" s="15" t="n"/>
      <c r="E5" s="16">
        <f>IF($A5="","",IF($C5="Confirmed",1,IF($D5="",0,$D5)))</f>
        <v/>
      </c>
    </row>
    <row r="6">
      <c r="A6" s="12" t="inlineStr">
        <is>
          <t>Orbit website (pitch)</t>
        </is>
      </c>
      <c r="B6" s="12" t="inlineStr">
        <is>
          <t>Orbit</t>
        </is>
      </c>
      <c r="C6" s="12" t="inlineStr">
        <is>
          <t>Tentative</t>
        </is>
      </c>
      <c r="D6" s="15" t="n">
        <v>0.5</v>
      </c>
      <c r="E6" s="16">
        <f>IF($A6="","",IF($C6="Confirmed",1,IF($D6="",0,$D6)))</f>
        <v/>
      </c>
    </row>
    <row r="7">
      <c r="A7" s="12" t="inlineStr">
        <is>
          <t>Atlas campaign (proposal)</t>
        </is>
      </c>
      <c r="B7" s="12" t="inlineStr">
        <is>
          <t>Atlas</t>
        </is>
      </c>
      <c r="C7" s="12" t="inlineStr">
        <is>
          <t>Tentative</t>
        </is>
      </c>
      <c r="D7" s="15" t="n">
        <v>0.4</v>
      </c>
      <c r="E7" s="16">
        <f>IF($A7="","",IF($C7="Confirmed",1,IF($D7="",0,$D7)))</f>
        <v/>
      </c>
    </row>
    <row r="8">
      <c r="A8" s="12" t="n"/>
      <c r="B8" s="12" t="n"/>
      <c r="C8" s="12" t="n"/>
      <c r="D8" s="15" t="n"/>
      <c r="E8" s="16">
        <f>IF($A8="","",IF($C8="Confirmed",1,IF($D8="",0,$D8)))</f>
        <v/>
      </c>
    </row>
    <row r="9">
      <c r="A9" s="12" t="n"/>
      <c r="B9" s="12" t="n"/>
      <c r="C9" s="12" t="n"/>
      <c r="D9" s="15" t="n"/>
      <c r="E9" s="16">
        <f>IF($A9="","",IF($C9="Confirmed",1,IF($D9="",0,$D9)))</f>
        <v/>
      </c>
    </row>
    <row r="10">
      <c r="A10" s="12" t="n"/>
      <c r="B10" s="12" t="n"/>
      <c r="C10" s="12" t="n"/>
      <c r="D10" s="15" t="n"/>
      <c r="E10" s="16">
        <f>IF($A10="","",IF($C10="Confirmed",1,IF($D10="",0,$D10)))</f>
        <v/>
      </c>
    </row>
    <row r="11">
      <c r="A11" s="12" t="n"/>
      <c r="B11" s="12" t="n"/>
      <c r="C11" s="12" t="n"/>
      <c r="D11" s="15" t="n"/>
      <c r="E11" s="16">
        <f>IF($A11="","",IF($C11="Confirmed",1,IF($D11="",0,$D11)))</f>
        <v/>
      </c>
    </row>
    <row r="12">
      <c r="A12" s="12" t="n"/>
      <c r="B12" s="12" t="n"/>
      <c r="C12" s="12" t="n"/>
      <c r="D12" s="15" t="n"/>
      <c r="E12" s="16">
        <f>IF($A12="","",IF($C12="Confirmed",1,IF($D12="",0,$D12)))</f>
        <v/>
      </c>
    </row>
    <row r="13">
      <c r="A13" s="12" t="n"/>
      <c r="B13" s="12" t="n"/>
      <c r="C13" s="12" t="n"/>
      <c r="D13" s="15" t="n"/>
      <c r="E13" s="16">
        <f>IF($A13="","",IF($C13="Confirmed",1,IF($D13="",0,$D13)))</f>
        <v/>
      </c>
    </row>
    <row r="14">
      <c r="A14" s="12" t="n"/>
      <c r="B14" s="12" t="n"/>
      <c r="C14" s="12" t="n"/>
      <c r="D14" s="15" t="n"/>
      <c r="E14" s="16">
        <f>IF($A14="","",IF($C14="Confirmed",1,IF($D14="",0,$D14)))</f>
        <v/>
      </c>
    </row>
    <row r="15">
      <c r="A15" s="12" t="n"/>
      <c r="B15" s="12" t="n"/>
      <c r="C15" s="12" t="n"/>
      <c r="D15" s="15" t="n"/>
      <c r="E15" s="16">
        <f>IF($A15="","",IF($C15="Confirmed",1,IF($D15="",0,$D15)))</f>
        <v/>
      </c>
    </row>
    <row r="16">
      <c r="A16" s="12" t="n"/>
      <c r="B16" s="12" t="n"/>
      <c r="C16" s="12" t="n"/>
      <c r="D16" s="15" t="n"/>
      <c r="E16" s="16">
        <f>IF($A16="","",IF($C16="Confirmed",1,IF($D16="",0,$D16)))</f>
        <v/>
      </c>
    </row>
    <row r="17">
      <c r="A17" s="12" t="n"/>
      <c r="B17" s="12" t="n"/>
      <c r="C17" s="12" t="n"/>
      <c r="D17" s="15" t="n"/>
      <c r="E17" s="16">
        <f>IF($A17="","",IF($C17="Confirmed",1,IF($D17="",0,$D17)))</f>
        <v/>
      </c>
    </row>
    <row r="18">
      <c r="A18" s="12" t="n"/>
      <c r="B18" s="12" t="n"/>
      <c r="C18" s="12" t="n"/>
      <c r="D18" s="15" t="n"/>
      <c r="E18" s="16">
        <f>IF($A18="","",IF($C18="Confirmed",1,IF($D18="",0,$D18)))</f>
        <v/>
      </c>
    </row>
    <row r="19">
      <c r="A19" s="12" t="n"/>
      <c r="B19" s="12" t="n"/>
      <c r="C19" s="12" t="n"/>
      <c r="D19" s="15" t="n"/>
      <c r="E19" s="16">
        <f>IF($A19="","",IF($C19="Confirmed",1,IF($D19="",0,$D19)))</f>
        <v/>
      </c>
    </row>
    <row r="20">
      <c r="A20" s="12" t="n"/>
      <c r="B20" s="12" t="n"/>
      <c r="C20" s="12" t="n"/>
      <c r="D20" s="15" t="n"/>
      <c r="E20" s="16">
        <f>IF($A20="","",IF($C20="Confirmed",1,IF($D20="",0,$D20)))</f>
        <v/>
      </c>
    </row>
    <row r="21">
      <c r="A21" s="12" t="n"/>
      <c r="B21" s="12" t="n"/>
      <c r="C21" s="12" t="n"/>
      <c r="D21" s="15" t="n"/>
      <c r="E21" s="16">
        <f>IF($A21="","",IF($C21="Confirmed",1,IF($D21="",0,$D21)))</f>
        <v/>
      </c>
    </row>
    <row r="22">
      <c r="A22" s="12" t="n"/>
      <c r="B22" s="12" t="n"/>
      <c r="C22" s="12" t="n"/>
      <c r="D22" s="15" t="n"/>
      <c r="E22" s="16">
        <f>IF($A22="","",IF($C22="Confirmed",1,IF($D22="",0,$D22)))</f>
        <v/>
      </c>
    </row>
    <row r="23">
      <c r="A23" s="12" t="n"/>
      <c r="B23" s="12" t="n"/>
      <c r="C23" s="12" t="n"/>
      <c r="D23" s="15" t="n"/>
      <c r="E23" s="16">
        <f>IF($A23="","",IF($C23="Confirmed",1,IF($D23="",0,$D23)))</f>
        <v/>
      </c>
    </row>
    <row r="24">
      <c r="A24" s="12" t="n"/>
      <c r="B24" s="12" t="n"/>
      <c r="C24" s="12" t="n"/>
      <c r="D24" s="15" t="n"/>
      <c r="E24" s="16">
        <f>IF($A24="","",IF($C24="Confirmed",1,IF($D24="",0,$D24)))</f>
        <v/>
      </c>
    </row>
    <row r="25">
      <c r="A25" s="12" t="n"/>
      <c r="B25" s="12" t="n"/>
      <c r="C25" s="12" t="n"/>
      <c r="D25" s="15" t="n"/>
      <c r="E25" s="16">
        <f>IF($A25="","",IF($C25="Confirmed",1,IF($D25="",0,$D25)))</f>
        <v/>
      </c>
    </row>
    <row r="26">
      <c r="A26" s="12" t="n"/>
      <c r="B26" s="12" t="n"/>
      <c r="C26" s="12" t="n"/>
      <c r="D26" s="15" t="n"/>
      <c r="E26" s="16">
        <f>IF($A26="","",IF($C26="Confirmed",1,IF($D26="",0,$D26)))</f>
        <v/>
      </c>
    </row>
    <row r="27">
      <c r="A27" s="12" t="n"/>
      <c r="B27" s="12" t="n"/>
      <c r="C27" s="12" t="n"/>
      <c r="D27" s="15" t="n"/>
      <c r="E27" s="16">
        <f>IF($A27="","",IF($C27="Confirmed",1,IF($D27="",0,$D27)))</f>
        <v/>
      </c>
    </row>
    <row r="28">
      <c r="A28" s="12" t="n"/>
      <c r="B28" s="12" t="n"/>
      <c r="C28" s="12" t="n"/>
      <c r="D28" s="15" t="n"/>
      <c r="E28" s="16">
        <f>IF($A28="","",IF($C28="Confirmed",1,IF($D28="",0,$D28)))</f>
        <v/>
      </c>
    </row>
    <row r="29">
      <c r="A29" s="12" t="n"/>
      <c r="B29" s="12" t="n"/>
      <c r="C29" s="12" t="n"/>
      <c r="D29" s="15" t="n"/>
      <c r="E29" s="16">
        <f>IF($A29="","",IF($C29="Confirmed",1,IF($D29="",0,$D29)))</f>
        <v/>
      </c>
    </row>
    <row r="30">
      <c r="A30" s="12" t="n"/>
      <c r="B30" s="12" t="n"/>
      <c r="C30" s="12" t="n"/>
      <c r="D30" s="15" t="n"/>
      <c r="E30" s="16">
        <f>IF($A30="","",IF($C30="Confirmed",1,IF($D30="",0,$D30)))</f>
        <v/>
      </c>
    </row>
    <row r="31">
      <c r="A31" s="12" t="n"/>
      <c r="B31" s="12" t="n"/>
      <c r="C31" s="12" t="n"/>
      <c r="D31" s="15" t="n"/>
      <c r="E31" s="16">
        <f>IF($A31="","",IF($C31="Confirmed",1,IF($D31="",0,$D31)))</f>
        <v/>
      </c>
    </row>
    <row r="32">
      <c r="A32" s="12" t="n"/>
      <c r="B32" s="12" t="n"/>
      <c r="C32" s="12" t="n"/>
      <c r="D32" s="15" t="n"/>
      <c r="E32" s="16">
        <f>IF($A32="","",IF($C32="Confirmed",1,IF($D32="",0,$D32)))</f>
        <v/>
      </c>
    </row>
    <row r="33">
      <c r="A33" s="12" t="n"/>
      <c r="B33" s="12" t="n"/>
      <c r="C33" s="12" t="n"/>
      <c r="D33" s="15" t="n"/>
      <c r="E33" s="16">
        <f>IF($A33="","",IF($C33="Confirmed",1,IF($D33="",0,$D33)))</f>
        <v/>
      </c>
    </row>
    <row r="34">
      <c r="A34" s="12" t="n"/>
      <c r="B34" s="12" t="n"/>
      <c r="C34" s="12" t="n"/>
      <c r="D34" s="15" t="n"/>
      <c r="E34" s="16">
        <f>IF($A34="","",IF($C34="Confirmed",1,IF($D34="",0,$D34)))</f>
        <v/>
      </c>
    </row>
    <row r="35">
      <c r="A35" s="12" t="n"/>
      <c r="B35" s="12" t="n"/>
      <c r="C35" s="12" t="n"/>
      <c r="D35" s="15" t="n"/>
      <c r="E35" s="16">
        <f>IF($A35="","",IF($C35="Confirmed",1,IF($D35="",0,$D35)))</f>
        <v/>
      </c>
    </row>
    <row r="36">
      <c r="A36" s="12" t="n"/>
      <c r="B36" s="12" t="n"/>
      <c r="C36" s="12" t="n"/>
      <c r="D36" s="15" t="n"/>
      <c r="E36" s="16">
        <f>IF($A36="","",IF($C36="Confirmed",1,IF($D36="",0,$D36)))</f>
        <v/>
      </c>
    </row>
    <row r="37">
      <c r="A37" s="12" t="n"/>
      <c r="B37" s="12" t="n"/>
      <c r="C37" s="12" t="n"/>
      <c r="D37" s="15" t="n"/>
      <c r="E37" s="16">
        <f>IF($A37="","",IF($C37="Confirmed",1,IF($D37="",0,$D37)))</f>
        <v/>
      </c>
    </row>
    <row r="38">
      <c r="A38" s="12" t="n"/>
      <c r="B38" s="12" t="n"/>
      <c r="C38" s="12" t="n"/>
      <c r="D38" s="15" t="n"/>
      <c r="E38" s="16">
        <f>IF($A38="","",IF($C38="Confirmed",1,IF($D38="",0,$D38)))</f>
        <v/>
      </c>
    </row>
    <row r="39">
      <c r="A39" s="12" t="n"/>
      <c r="B39" s="12" t="n"/>
      <c r="C39" s="12" t="n"/>
      <c r="D39" s="15" t="n"/>
      <c r="E39" s="16">
        <f>IF($A39="","",IF($C39="Confirmed",1,IF($D39="",0,$D39)))</f>
        <v/>
      </c>
    </row>
    <row r="40">
      <c r="A40" s="12" t="n"/>
      <c r="B40" s="12" t="n"/>
      <c r="C40" s="12" t="n"/>
      <c r="D40" s="15" t="n"/>
      <c r="E40" s="16">
        <f>IF($A40="","",IF($C40="Confirmed",1,IF($D40="",0,$D40)))</f>
        <v/>
      </c>
    </row>
    <row r="41">
      <c r="A41" s="12" t="n"/>
      <c r="B41" s="12" t="n"/>
      <c r="C41" s="12" t="n"/>
      <c r="D41" s="15" t="n"/>
      <c r="E41" s="16">
        <f>IF($A41="","",IF($C41="Confirmed",1,IF($D41="",0,$D41)))</f>
        <v/>
      </c>
    </row>
    <row r="42">
      <c r="A42" s="12" t="n"/>
      <c r="B42" s="12" t="n"/>
      <c r="C42" s="12" t="n"/>
      <c r="D42" s="15" t="n"/>
      <c r="E42" s="16">
        <f>IF($A42="","",IF($C42="Confirmed",1,IF($D42="",0,$D42)))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dataValidations count="1">
    <dataValidation sqref="C3:C42" showDropDown="0" showInputMessage="0" showErrorMessage="1" allowBlank="1" type="list">
      <formula1>"Confirmed,Tentative"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302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28" customWidth="1" min="2" max="2"/>
    <col width="12" customWidth="1" min="3" max="3"/>
    <col width="12" customWidth="1" min="4" max="4"/>
  </cols>
  <sheetData>
    <row r="1">
      <c r="A1" s="5" t="inlineStr">
        <is>
          <t>Plan: hours per person, per project, per week (up to 300 rows)</t>
        </is>
      </c>
    </row>
    <row r="2">
      <c r="A2" s="11" t="inlineStr">
        <is>
          <t>Person</t>
        </is>
      </c>
      <c r="B2" s="11" t="inlineStr">
        <is>
          <t>Project</t>
        </is>
      </c>
      <c r="C2" s="11" t="inlineStr">
        <is>
          <t>Status</t>
        </is>
      </c>
      <c r="D2" s="11" t="inlineStr">
        <is>
          <t>Probability</t>
        </is>
      </c>
      <c r="E2" s="13">
        <f>StartWeek+0</f>
        <v/>
      </c>
      <c r="F2" s="13">
        <f>StartWeek+7</f>
        <v/>
      </c>
      <c r="G2" s="13">
        <f>StartWeek+14</f>
        <v/>
      </c>
      <c r="H2" s="13">
        <f>StartWeek+21</f>
        <v/>
      </c>
      <c r="I2" s="13">
        <f>StartWeek+28</f>
        <v/>
      </c>
      <c r="J2" s="13">
        <f>StartWeek+35</f>
        <v/>
      </c>
      <c r="K2" s="13">
        <f>StartWeek+42</f>
        <v/>
      </c>
      <c r="L2" s="13">
        <f>StartWeek+49</f>
        <v/>
      </c>
      <c r="M2" s="13">
        <f>StartWeek+56</f>
        <v/>
      </c>
      <c r="N2" s="13">
        <f>StartWeek+63</f>
        <v/>
      </c>
      <c r="O2" s="13">
        <f>StartWeek+70</f>
        <v/>
      </c>
      <c r="P2" s="13">
        <f>StartWeek+77</f>
        <v/>
      </c>
      <c r="Q2" s="11" t="inlineStr">
        <is>
          <t>Row total</t>
        </is>
      </c>
    </row>
    <row r="3">
      <c r="A3" s="12" t="inlineStr">
        <is>
          <t>Asha</t>
        </is>
      </c>
      <c r="B3" s="12" t="inlineStr">
        <is>
          <t>Northwind rebrand</t>
        </is>
      </c>
      <c r="C3">
        <f>IF($B3="","",IFERROR(INDEX(Projects!$C$3:$C$42,MATCH($B3,ProjectList,0)),""))</f>
        <v/>
      </c>
      <c r="D3" s="16">
        <f>IF($B3="",0,IFERROR(INDEX(Projects!$E$3:$E$42,MATCH($B3,ProjectList,0)),0))</f>
        <v/>
      </c>
      <c r="E3" s="17" t="n">
        <v>25</v>
      </c>
      <c r="F3" s="17" t="n">
        <v>25</v>
      </c>
      <c r="G3" s="17" t="n">
        <v>25</v>
      </c>
      <c r="H3" s="17" t="n">
        <v>25</v>
      </c>
      <c r="I3" s="17" t="n">
        <v>25</v>
      </c>
      <c r="J3" s="17" t="n">
        <v>25</v>
      </c>
      <c r="K3" s="17" t="n"/>
      <c r="L3" s="17" t="n"/>
      <c r="M3" s="17" t="n"/>
      <c r="N3" s="17" t="n"/>
      <c r="O3" s="17" t="n"/>
      <c r="P3" s="17" t="n"/>
      <c r="Q3" s="18">
        <f>IF(AND($A3="",$B3=""),"",SUM(E3:P3))</f>
        <v/>
      </c>
    </row>
    <row r="4">
      <c r="A4" s="12" t="inlineStr">
        <is>
          <t>Asha</t>
        </is>
      </c>
      <c r="B4" s="12" t="inlineStr">
        <is>
          <t>Lumen retainer</t>
        </is>
      </c>
      <c r="C4">
        <f>IF($B4="","",IFERROR(INDEX(Projects!$C$3:$C$42,MATCH($B4,ProjectList,0)),""))</f>
        <v/>
      </c>
      <c r="D4" s="16">
        <f>IF($B4="",0,IFERROR(INDEX(Projects!$E$3:$E$42,MATCH($B4,ProjectList,0)),0))</f>
        <v/>
      </c>
      <c r="E4" s="17" t="n">
        <v>8</v>
      </c>
      <c r="F4" s="17" t="n">
        <v>8</v>
      </c>
      <c r="G4" s="17" t="n">
        <v>8</v>
      </c>
      <c r="H4" s="17" t="n">
        <v>8</v>
      </c>
      <c r="I4" s="17" t="n">
        <v>8</v>
      </c>
      <c r="J4" s="17" t="n">
        <v>8</v>
      </c>
      <c r="K4" s="17" t="n">
        <v>8</v>
      </c>
      <c r="L4" s="17" t="n">
        <v>8</v>
      </c>
      <c r="M4" s="17" t="n">
        <v>8</v>
      </c>
      <c r="N4" s="17" t="n">
        <v>8</v>
      </c>
      <c r="O4" s="17" t="n">
        <v>8</v>
      </c>
      <c r="P4" s="17" t="n">
        <v>8</v>
      </c>
      <c r="Q4" s="18">
        <f>IF(AND($A4="",$B4=""),"",SUM(E4:P4))</f>
        <v/>
      </c>
    </row>
    <row r="5">
      <c r="A5" s="12" t="inlineStr">
        <is>
          <t>Asha</t>
        </is>
      </c>
      <c r="B5" s="12" t="inlineStr">
        <is>
          <t>Orbit website (pitch)</t>
        </is>
      </c>
      <c r="C5">
        <f>IF($B5="","",IFERROR(INDEX(Projects!$C$3:$C$42,MATCH($B5,ProjectList,0)),""))</f>
        <v/>
      </c>
      <c r="D5" s="16">
        <f>IF($B5="",0,IFERROR(INDEX(Projects!$E$3:$E$42,MATCH($B5,ProjectList,0)),0))</f>
        <v/>
      </c>
      <c r="E5" s="17" t="n"/>
      <c r="F5" s="17" t="n"/>
      <c r="G5" s="17" t="n"/>
      <c r="H5" s="17" t="n"/>
      <c r="I5" s="17" t="n">
        <v>20</v>
      </c>
      <c r="J5" s="17" t="n">
        <v>20</v>
      </c>
      <c r="K5" s="17" t="n">
        <v>20</v>
      </c>
      <c r="L5" s="17" t="n">
        <v>20</v>
      </c>
      <c r="M5" s="17" t="n">
        <v>20</v>
      </c>
      <c r="N5" s="17" t="n">
        <v>20</v>
      </c>
      <c r="O5" s="17" t="n">
        <v>20</v>
      </c>
      <c r="P5" s="17" t="n">
        <v>20</v>
      </c>
      <c r="Q5" s="18">
        <f>IF(AND($A5="",$B5=""),"",SUM(E5:P5))</f>
        <v/>
      </c>
    </row>
    <row r="6">
      <c r="A6" s="12" t="inlineStr">
        <is>
          <t>Ben</t>
        </is>
      </c>
      <c r="B6" s="12" t="inlineStr">
        <is>
          <t>Northwind rebrand</t>
        </is>
      </c>
      <c r="C6">
        <f>IF($B6="","",IFERROR(INDEX(Projects!$C$3:$C$42,MATCH($B6,ProjectList,0)),""))</f>
        <v/>
      </c>
      <c r="D6" s="16">
        <f>IF($B6="",0,IFERROR(INDEX(Projects!$E$3:$E$42,MATCH($B6,ProjectList,0)),0))</f>
        <v/>
      </c>
      <c r="E6" s="17" t="n">
        <v>20</v>
      </c>
      <c r="F6" s="17" t="n">
        <v>20</v>
      </c>
      <c r="G6" s="17" t="n">
        <v>20</v>
      </c>
      <c r="H6" s="17" t="n">
        <v>20</v>
      </c>
      <c r="I6" s="17" t="n">
        <v>20</v>
      </c>
      <c r="J6" s="17" t="n">
        <v>20</v>
      </c>
      <c r="K6" s="17" t="n"/>
      <c r="L6" s="17" t="n"/>
      <c r="M6" s="17" t="n"/>
      <c r="N6" s="17" t="n"/>
      <c r="O6" s="17" t="n"/>
      <c r="P6" s="17" t="n"/>
      <c r="Q6" s="18">
        <f>IF(AND($A6="",$B6=""),"",SUM(E6:P6))</f>
        <v/>
      </c>
    </row>
    <row r="7">
      <c r="A7" s="12" t="inlineStr">
        <is>
          <t>Ben</t>
        </is>
      </c>
      <c r="B7" s="12" t="inlineStr">
        <is>
          <t>Atlas campaign (proposal)</t>
        </is>
      </c>
      <c r="C7">
        <f>IF($B7="","",IFERROR(INDEX(Projects!$C$3:$C$42,MATCH($B7,ProjectList,0)),""))</f>
        <v/>
      </c>
      <c r="D7" s="16">
        <f>IF($B7="",0,IFERROR(INDEX(Projects!$E$3:$E$42,MATCH($B7,ProjectList,0)),0))</f>
        <v/>
      </c>
      <c r="E7" s="17" t="n"/>
      <c r="F7" s="17" t="n"/>
      <c r="G7" s="17" t="n"/>
      <c r="H7" s="17" t="n"/>
      <c r="I7" s="17" t="n"/>
      <c r="J7" s="17" t="n"/>
      <c r="K7" s="17" t="n">
        <v>15</v>
      </c>
      <c r="L7" s="17" t="n">
        <v>15</v>
      </c>
      <c r="M7" s="17" t="n">
        <v>15</v>
      </c>
      <c r="N7" s="17" t="n">
        <v>15</v>
      </c>
      <c r="O7" s="17" t="n">
        <v>15</v>
      </c>
      <c r="P7" s="17" t="n">
        <v>15</v>
      </c>
      <c r="Q7" s="18">
        <f>IF(AND($A7="",$B7=""),"",SUM(E7:P7))</f>
        <v/>
      </c>
    </row>
    <row r="8">
      <c r="A8" s="12" t="inlineStr">
        <is>
          <t>Cleo</t>
        </is>
      </c>
      <c r="B8" s="12" t="inlineStr">
        <is>
          <t>Lumen retainer</t>
        </is>
      </c>
      <c r="C8">
        <f>IF($B8="","",IFERROR(INDEX(Projects!$C$3:$C$42,MATCH($B8,ProjectList,0)),""))</f>
        <v/>
      </c>
      <c r="D8" s="16">
        <f>IF($B8="",0,IFERROR(INDEX(Projects!$E$3:$E$42,MATCH($B8,ProjectList,0)),0))</f>
        <v/>
      </c>
      <c r="E8" s="17" t="n">
        <v>15</v>
      </c>
      <c r="F8" s="17" t="n">
        <v>15</v>
      </c>
      <c r="G8" s="17" t="n">
        <v>15</v>
      </c>
      <c r="H8" s="17" t="n">
        <v>15</v>
      </c>
      <c r="I8" s="17" t="n">
        <v>15</v>
      </c>
      <c r="J8" s="17" t="n">
        <v>15</v>
      </c>
      <c r="K8" s="17" t="n">
        <v>15</v>
      </c>
      <c r="L8" s="17" t="n">
        <v>15</v>
      </c>
      <c r="M8" s="17" t="n">
        <v>15</v>
      </c>
      <c r="N8" s="17" t="n">
        <v>15</v>
      </c>
      <c r="O8" s="17" t="n">
        <v>15</v>
      </c>
      <c r="P8" s="17" t="n">
        <v>15</v>
      </c>
      <c r="Q8" s="18">
        <f>IF(AND($A8="",$B8=""),"",SUM(E8:P8))</f>
        <v/>
      </c>
    </row>
    <row r="9">
      <c r="A9" s="12" t="inlineStr">
        <is>
          <t>Eli</t>
        </is>
      </c>
      <c r="B9" s="12" t="inlineStr">
        <is>
          <t>Harbour app build</t>
        </is>
      </c>
      <c r="C9">
        <f>IF($B9="","",IFERROR(INDEX(Projects!$C$3:$C$42,MATCH($B9,ProjectList,0)),""))</f>
        <v/>
      </c>
      <c r="D9" s="16">
        <f>IF($B9="",0,IFERROR(INDEX(Projects!$E$3:$E$42,MATCH($B9,ProjectList,0)),0))</f>
        <v/>
      </c>
      <c r="E9" s="17" t="n">
        <v>32</v>
      </c>
      <c r="F9" s="17" t="n">
        <v>32</v>
      </c>
      <c r="G9" s="17" t="n">
        <v>32</v>
      </c>
      <c r="H9" s="17" t="n">
        <v>32</v>
      </c>
      <c r="I9" s="17" t="n">
        <v>32</v>
      </c>
      <c r="J9" s="17" t="n">
        <v>32</v>
      </c>
      <c r="K9" s="17" t="n">
        <v>32</v>
      </c>
      <c r="L9" s="17" t="n">
        <v>32</v>
      </c>
      <c r="M9" s="17" t="n">
        <v>32</v>
      </c>
      <c r="N9" s="17" t="n">
        <v>32</v>
      </c>
      <c r="O9" s="17" t="n">
        <v>32</v>
      </c>
      <c r="P9" s="17" t="n">
        <v>32</v>
      </c>
      <c r="Q9" s="18">
        <f>IF(AND($A9="",$B9=""),"",SUM(E9:P9))</f>
        <v/>
      </c>
    </row>
    <row r="10">
      <c r="A10" s="12" t="inlineStr">
        <is>
          <t>Eli</t>
        </is>
      </c>
      <c r="B10" s="12" t="inlineStr">
        <is>
          <t>Orbit website (pitch)</t>
        </is>
      </c>
      <c r="C10">
        <f>IF($B10="","",IFERROR(INDEX(Projects!$C$3:$C$42,MATCH($B10,ProjectList,0)),""))</f>
        <v/>
      </c>
      <c r="D10" s="16">
        <f>IF($B10="",0,IFERROR(INDEX(Projects!$E$3:$E$42,MATCH($B10,ProjectList,0)),0))</f>
        <v/>
      </c>
      <c r="E10" s="17" t="n"/>
      <c r="F10" s="17" t="n"/>
      <c r="G10" s="17" t="n"/>
      <c r="H10" s="17" t="n"/>
      <c r="I10" s="17" t="n"/>
      <c r="J10" s="17" t="n"/>
      <c r="K10" s="17" t="n">
        <v>15</v>
      </c>
      <c r="L10" s="17" t="n">
        <v>15</v>
      </c>
      <c r="M10" s="17" t="n">
        <v>15</v>
      </c>
      <c r="N10" s="17" t="n">
        <v>15</v>
      </c>
      <c r="O10" s="17" t="n">
        <v>15</v>
      </c>
      <c r="P10" s="17" t="n">
        <v>15</v>
      </c>
      <c r="Q10" s="18">
        <f>IF(AND($A10="",$B10=""),"",SUM(E10:P10))</f>
        <v/>
      </c>
    </row>
    <row r="11">
      <c r="A11" s="12" t="inlineStr">
        <is>
          <t>Femi</t>
        </is>
      </c>
      <c r="B11" s="12" t="inlineStr">
        <is>
          <t>Harbour app build</t>
        </is>
      </c>
      <c r="C11">
        <f>IF($B11="","",IFERROR(INDEX(Projects!$C$3:$C$42,MATCH($B11,ProjectList,0)),""))</f>
        <v/>
      </c>
      <c r="D11" s="16">
        <f>IF($B11="",0,IFERROR(INDEX(Projects!$E$3:$E$42,MATCH($B11,ProjectList,0)),0))</f>
        <v/>
      </c>
      <c r="E11" s="17" t="n">
        <v>30</v>
      </c>
      <c r="F11" s="17" t="n">
        <v>30</v>
      </c>
      <c r="G11" s="17" t="n">
        <v>30</v>
      </c>
      <c r="H11" s="17" t="n">
        <v>30</v>
      </c>
      <c r="I11" s="17" t="n">
        <v>30</v>
      </c>
      <c r="J11" s="17" t="n">
        <v>30</v>
      </c>
      <c r="K11" s="17" t="n">
        <v>30</v>
      </c>
      <c r="L11" s="17" t="n">
        <v>30</v>
      </c>
      <c r="M11" s="17" t="n">
        <v>30</v>
      </c>
      <c r="N11" s="17" t="n">
        <v>30</v>
      </c>
      <c r="O11" s="17" t="n"/>
      <c r="P11" s="17" t="n"/>
      <c r="Q11" s="18">
        <f>IF(AND($A11="",$B11=""),"",SUM(E11:P11))</f>
        <v/>
      </c>
    </row>
    <row r="12">
      <c r="A12" s="12" t="inlineStr">
        <is>
          <t>Femi</t>
        </is>
      </c>
      <c r="B12" s="12" t="inlineStr">
        <is>
          <t>Lumen retainer</t>
        </is>
      </c>
      <c r="C12">
        <f>IF($B12="","",IFERROR(INDEX(Projects!$C$3:$C$42,MATCH($B12,ProjectList,0)),""))</f>
        <v/>
      </c>
      <c r="D12" s="16">
        <f>IF($B12="",0,IFERROR(INDEX(Projects!$E$3:$E$42,MATCH($B12,ProjectList,0)),0))</f>
        <v/>
      </c>
      <c r="E12" s="17" t="n">
        <v>6</v>
      </c>
      <c r="F12" s="17" t="n">
        <v>6</v>
      </c>
      <c r="G12" s="17" t="n">
        <v>6</v>
      </c>
      <c r="H12" s="17" t="n">
        <v>6</v>
      </c>
      <c r="I12" s="17" t="n">
        <v>6</v>
      </c>
      <c r="J12" s="17" t="n">
        <v>6</v>
      </c>
      <c r="K12" s="17" t="n">
        <v>6</v>
      </c>
      <c r="L12" s="17" t="n">
        <v>6</v>
      </c>
      <c r="M12" s="17" t="n">
        <v>6</v>
      </c>
      <c r="N12" s="17" t="n">
        <v>6</v>
      </c>
      <c r="O12" s="17" t="n">
        <v>6</v>
      </c>
      <c r="P12" s="17" t="n">
        <v>6</v>
      </c>
      <c r="Q12" s="18">
        <f>IF(AND($A12="",$B12=""),"",SUM(E12:P12))</f>
        <v/>
      </c>
    </row>
    <row r="13">
      <c r="A13" s="12" t="inlineStr">
        <is>
          <t>Isla</t>
        </is>
      </c>
      <c r="B13" s="12" t="inlineStr">
        <is>
          <t>Northwind rebrand</t>
        </is>
      </c>
      <c r="C13">
        <f>IF($B13="","",IFERROR(INDEX(Projects!$C$3:$C$42,MATCH($B13,ProjectList,0)),""))</f>
        <v/>
      </c>
      <c r="D13" s="16">
        <f>IF($B13="",0,IFERROR(INDEX(Projects!$E$3:$E$42,MATCH($B13,ProjectList,0)),0))</f>
        <v/>
      </c>
      <c r="E13" s="17" t="n">
        <v>8</v>
      </c>
      <c r="F13" s="17" t="n">
        <v>8</v>
      </c>
      <c r="G13" s="17" t="n">
        <v>8</v>
      </c>
      <c r="H13" s="17" t="n">
        <v>8</v>
      </c>
      <c r="I13" s="17" t="n">
        <v>8</v>
      </c>
      <c r="J13" s="17" t="n">
        <v>8</v>
      </c>
      <c r="K13" s="17" t="n"/>
      <c r="L13" s="17" t="n"/>
      <c r="M13" s="17" t="n"/>
      <c r="N13" s="17" t="n"/>
      <c r="O13" s="17" t="n"/>
      <c r="P13" s="17" t="n"/>
      <c r="Q13" s="18">
        <f>IF(AND($A13="",$B13=""),"",SUM(E13:P13))</f>
        <v/>
      </c>
    </row>
    <row r="14">
      <c r="A14" s="12" t="inlineStr">
        <is>
          <t>Isla</t>
        </is>
      </c>
      <c r="B14" s="12" t="inlineStr">
        <is>
          <t>Harbour app build</t>
        </is>
      </c>
      <c r="C14">
        <f>IF($B14="","",IFERROR(INDEX(Projects!$C$3:$C$42,MATCH($B14,ProjectList,0)),""))</f>
        <v/>
      </c>
      <c r="D14" s="16">
        <f>IF($B14="",0,IFERROR(INDEX(Projects!$E$3:$E$42,MATCH($B14,ProjectList,0)),0))</f>
        <v/>
      </c>
      <c r="E14" s="17" t="n">
        <v>10</v>
      </c>
      <c r="F14" s="17" t="n">
        <v>10</v>
      </c>
      <c r="G14" s="17" t="n">
        <v>10</v>
      </c>
      <c r="H14" s="17" t="n">
        <v>10</v>
      </c>
      <c r="I14" s="17" t="n">
        <v>10</v>
      </c>
      <c r="J14" s="17" t="n">
        <v>10</v>
      </c>
      <c r="K14" s="17" t="n">
        <v>10</v>
      </c>
      <c r="L14" s="17" t="n">
        <v>10</v>
      </c>
      <c r="M14" s="17" t="n">
        <v>10</v>
      </c>
      <c r="N14" s="17" t="n">
        <v>10</v>
      </c>
      <c r="O14" s="17" t="n">
        <v>10</v>
      </c>
      <c r="P14" s="17" t="n">
        <v>10</v>
      </c>
      <c r="Q14" s="18">
        <f>IF(AND($A14="",$B14=""),"",SUM(E14:P14))</f>
        <v/>
      </c>
    </row>
    <row r="15">
      <c r="A15" s="12" t="inlineStr">
        <is>
          <t>Isla</t>
        </is>
      </c>
      <c r="B15" s="12" t="inlineStr">
        <is>
          <t>Lumen retainer</t>
        </is>
      </c>
      <c r="C15">
        <f>IF($B15="","",IFERROR(INDEX(Projects!$C$3:$C$42,MATCH($B15,ProjectList,0)),""))</f>
        <v/>
      </c>
      <c r="D15" s="16">
        <f>IF($B15="",0,IFERROR(INDEX(Projects!$E$3:$E$42,MATCH($B15,ProjectList,0)),0))</f>
        <v/>
      </c>
      <c r="E15" s="17" t="n">
        <v>4</v>
      </c>
      <c r="F15" s="17" t="n">
        <v>4</v>
      </c>
      <c r="G15" s="17" t="n">
        <v>4</v>
      </c>
      <c r="H15" s="17" t="n">
        <v>4</v>
      </c>
      <c r="I15" s="17" t="n">
        <v>4</v>
      </c>
      <c r="J15" s="17" t="n">
        <v>4</v>
      </c>
      <c r="K15" s="17" t="n">
        <v>4</v>
      </c>
      <c r="L15" s="17" t="n">
        <v>4</v>
      </c>
      <c r="M15" s="17" t="n">
        <v>4</v>
      </c>
      <c r="N15" s="17" t="n">
        <v>4</v>
      </c>
      <c r="O15" s="17" t="n">
        <v>4</v>
      </c>
      <c r="P15" s="17" t="n">
        <v>4</v>
      </c>
      <c r="Q15" s="18">
        <f>IF(AND($A15="",$B15=""),"",SUM(E15:P15))</f>
        <v/>
      </c>
    </row>
    <row r="16">
      <c r="A16" s="12" t="inlineStr">
        <is>
          <t>Isla</t>
        </is>
      </c>
      <c r="B16" s="12" t="inlineStr">
        <is>
          <t>Orbit website (pitch)</t>
        </is>
      </c>
      <c r="C16">
        <f>IF($B16="","",IFERROR(INDEX(Projects!$C$3:$C$42,MATCH($B16,ProjectList,0)),""))</f>
        <v/>
      </c>
      <c r="D16" s="16">
        <f>IF($B16="",0,IFERROR(INDEX(Projects!$E$3:$E$42,MATCH($B16,ProjectList,0)),0))</f>
        <v/>
      </c>
      <c r="E16" s="17" t="n"/>
      <c r="F16" s="17" t="n"/>
      <c r="G16" s="17" t="n"/>
      <c r="H16" s="17" t="n"/>
      <c r="I16" s="17" t="n">
        <v>6</v>
      </c>
      <c r="J16" s="17" t="n">
        <v>6</v>
      </c>
      <c r="K16" s="17" t="n">
        <v>6</v>
      </c>
      <c r="L16" s="17" t="n">
        <v>6</v>
      </c>
      <c r="M16" s="17" t="n">
        <v>6</v>
      </c>
      <c r="N16" s="17" t="n">
        <v>6</v>
      </c>
      <c r="O16" s="17" t="n">
        <v>6</v>
      </c>
      <c r="P16" s="17" t="n">
        <v>6</v>
      </c>
      <c r="Q16" s="18">
        <f>IF(AND($A16="",$B16=""),"",SUM(E16:P16))</f>
        <v/>
      </c>
    </row>
    <row r="17">
      <c r="A17" s="12" t="inlineStr">
        <is>
          <t>Isla</t>
        </is>
      </c>
      <c r="B17" s="12" t="inlineStr">
        <is>
          <t>Atlas campaign (proposal)</t>
        </is>
      </c>
      <c r="C17">
        <f>IF($B17="","",IFERROR(INDEX(Projects!$C$3:$C$42,MATCH($B17,ProjectList,0)),""))</f>
        <v/>
      </c>
      <c r="D17" s="16">
        <f>IF($B17="",0,IFERROR(INDEX(Projects!$E$3:$E$42,MATCH($B17,ProjectList,0)),0))</f>
        <v/>
      </c>
      <c r="E17" s="17" t="n"/>
      <c r="F17" s="17" t="n"/>
      <c r="G17" s="17" t="n"/>
      <c r="H17" s="17" t="n"/>
      <c r="I17" s="17" t="n"/>
      <c r="J17" s="17" t="n"/>
      <c r="K17" s="17" t="n">
        <v>4</v>
      </c>
      <c r="L17" s="17" t="n">
        <v>4</v>
      </c>
      <c r="M17" s="17" t="n">
        <v>4</v>
      </c>
      <c r="N17" s="17" t="n">
        <v>4</v>
      </c>
      <c r="O17" s="17" t="n">
        <v>4</v>
      </c>
      <c r="P17" s="17" t="n">
        <v>4</v>
      </c>
      <c r="Q17" s="18">
        <f>IF(AND($A17="",$B17=""),"",SUM(E17:P17))</f>
        <v/>
      </c>
    </row>
    <row r="18">
      <c r="A18" s="12" t="inlineStr">
        <is>
          <t>Kit</t>
        </is>
      </c>
      <c r="B18" s="12" t="inlineStr">
        <is>
          <t>Northwind rebrand</t>
        </is>
      </c>
      <c r="C18">
        <f>IF($B18="","",IFERROR(INDEX(Projects!$C$3:$C$42,MATCH($B18,ProjectList,0)),""))</f>
        <v/>
      </c>
      <c r="D18" s="16">
        <f>IF($B18="",0,IFERROR(INDEX(Projects!$E$3:$E$42,MATCH($B18,ProjectList,0)),0))</f>
        <v/>
      </c>
      <c r="E18" s="17" t="n">
        <v>10</v>
      </c>
      <c r="F18" s="17" t="n">
        <v>10</v>
      </c>
      <c r="G18" s="17" t="n">
        <v>10</v>
      </c>
      <c r="H18" s="17" t="n">
        <v>10</v>
      </c>
      <c r="I18" s="17" t="n"/>
      <c r="J18" s="17" t="n"/>
      <c r="K18" s="17" t="n"/>
      <c r="L18" s="17" t="n"/>
      <c r="M18" s="17" t="n"/>
      <c r="N18" s="17" t="n"/>
      <c r="O18" s="17" t="n"/>
      <c r="P18" s="17" t="n"/>
      <c r="Q18" s="18">
        <f>IF(AND($A18="",$B18=""),"",SUM(E18:P18))</f>
        <v/>
      </c>
    </row>
    <row r="19">
      <c r="A19" s="12" t="inlineStr">
        <is>
          <t>Kit</t>
        </is>
      </c>
      <c r="B19" s="12" t="inlineStr">
        <is>
          <t>Lumen retainer</t>
        </is>
      </c>
      <c r="C19">
        <f>IF($B19="","",IFERROR(INDEX(Projects!$C$3:$C$42,MATCH($B19,ProjectList,0)),""))</f>
        <v/>
      </c>
      <c r="D19" s="16">
        <f>IF($B19="",0,IFERROR(INDEX(Projects!$E$3:$E$42,MATCH($B19,ProjectList,0)),0))</f>
        <v/>
      </c>
      <c r="E19" s="17" t="n">
        <v>6</v>
      </c>
      <c r="F19" s="17" t="n">
        <v>6</v>
      </c>
      <c r="G19" s="17" t="n">
        <v>6</v>
      </c>
      <c r="H19" s="17" t="n">
        <v>6</v>
      </c>
      <c r="I19" s="17" t="n">
        <v>6</v>
      </c>
      <c r="J19" s="17" t="n">
        <v>6</v>
      </c>
      <c r="K19" s="17" t="n">
        <v>6</v>
      </c>
      <c r="L19" s="17" t="n">
        <v>6</v>
      </c>
      <c r="M19" s="17" t="n">
        <v>6</v>
      </c>
      <c r="N19" s="17" t="n">
        <v>6</v>
      </c>
      <c r="O19" s="17" t="n">
        <v>6</v>
      </c>
      <c r="P19" s="17" t="n">
        <v>6</v>
      </c>
      <c r="Q19" s="18">
        <f>IF(AND($A19="",$B19=""),"",SUM(E19:P19))</f>
        <v/>
      </c>
    </row>
    <row r="20">
      <c r="A20" s="12" t="inlineStr">
        <is>
          <t>Kit</t>
        </is>
      </c>
      <c r="B20" s="12" t="inlineStr">
        <is>
          <t>Atlas campaign (proposal)</t>
        </is>
      </c>
      <c r="C20">
        <f>IF($B20="","",IFERROR(INDEX(Projects!$C$3:$C$42,MATCH($B20,ProjectList,0)),""))</f>
        <v/>
      </c>
      <c r="D20" s="16">
        <f>IF($B20="",0,IFERROR(INDEX(Projects!$E$3:$E$42,MATCH($B20,ProjectList,0)),0))</f>
        <v/>
      </c>
      <c r="E20" s="17" t="n"/>
      <c r="F20" s="17" t="n"/>
      <c r="G20" s="17" t="n"/>
      <c r="H20" s="17" t="n"/>
      <c r="I20" s="17" t="n"/>
      <c r="J20" s="17" t="n"/>
      <c r="K20" s="17" t="n">
        <v>10</v>
      </c>
      <c r="L20" s="17" t="n">
        <v>10</v>
      </c>
      <c r="M20" s="17" t="n">
        <v>10</v>
      </c>
      <c r="N20" s="17" t="n">
        <v>10</v>
      </c>
      <c r="O20" s="17" t="n">
        <v>10</v>
      </c>
      <c r="P20" s="17" t="n">
        <v>10</v>
      </c>
      <c r="Q20" s="18">
        <f>IF(AND($A20="",$B20=""),"",SUM(E20:P20))</f>
        <v/>
      </c>
    </row>
    <row r="21">
      <c r="A21" s="12" t="inlineStr">
        <is>
          <t>Lena</t>
        </is>
      </c>
      <c r="B21" s="12" t="inlineStr">
        <is>
          <t>Northwind rebrand</t>
        </is>
      </c>
      <c r="C21">
        <f>IF($B21="","",IFERROR(INDEX(Projects!$C$3:$C$42,MATCH($B21,ProjectList,0)),""))</f>
        <v/>
      </c>
      <c r="D21" s="16">
        <f>IF($B21="",0,IFERROR(INDEX(Projects!$E$3:$E$42,MATCH($B21,ProjectList,0)),0))</f>
        <v/>
      </c>
      <c r="E21" s="17" t="n">
        <v>10</v>
      </c>
      <c r="F21" s="17" t="n">
        <v>10</v>
      </c>
      <c r="G21" s="17" t="n">
        <v>10</v>
      </c>
      <c r="H21" s="17" t="n">
        <v>10</v>
      </c>
      <c r="I21" s="17" t="n">
        <v>10</v>
      </c>
      <c r="J21" s="17" t="n">
        <v>10</v>
      </c>
      <c r="K21" s="17" t="n"/>
      <c r="L21" s="17" t="n"/>
      <c r="M21" s="17" t="n"/>
      <c r="N21" s="17" t="n"/>
      <c r="O21" s="17" t="n"/>
      <c r="P21" s="17" t="n"/>
      <c r="Q21" s="18">
        <f>IF(AND($A21="",$B21=""),"",SUM(E21:P21))</f>
        <v/>
      </c>
    </row>
    <row r="22">
      <c r="A22" s="12" t="inlineStr">
        <is>
          <t>Lena</t>
        </is>
      </c>
      <c r="B22" s="12" t="inlineStr">
        <is>
          <t>Lumen retainer</t>
        </is>
      </c>
      <c r="C22">
        <f>IF($B22="","",IFERROR(INDEX(Projects!$C$3:$C$42,MATCH($B22,ProjectList,0)),""))</f>
        <v/>
      </c>
      <c r="D22" s="16">
        <f>IF($B22="",0,IFERROR(INDEX(Projects!$E$3:$E$42,MATCH($B22,ProjectList,0)),0))</f>
        <v/>
      </c>
      <c r="E22" s="17" t="n">
        <v>10</v>
      </c>
      <c r="F22" s="17" t="n">
        <v>10</v>
      </c>
      <c r="G22" s="17" t="n">
        <v>10</v>
      </c>
      <c r="H22" s="17" t="n">
        <v>10</v>
      </c>
      <c r="I22" s="17" t="n">
        <v>10</v>
      </c>
      <c r="J22" s="17" t="n">
        <v>10</v>
      </c>
      <c r="K22" s="17" t="n">
        <v>10</v>
      </c>
      <c r="L22" s="17" t="n">
        <v>10</v>
      </c>
      <c r="M22" s="17" t="n">
        <v>10</v>
      </c>
      <c r="N22" s="17" t="n">
        <v>10</v>
      </c>
      <c r="O22" s="17" t="n">
        <v>10</v>
      </c>
      <c r="P22" s="17" t="n">
        <v>10</v>
      </c>
      <c r="Q22" s="18">
        <f>IF(AND($A22="",$B22=""),"",SUM(E22:P22))</f>
        <v/>
      </c>
    </row>
    <row r="23">
      <c r="A23" s="12" t="inlineStr">
        <is>
          <t>Lena</t>
        </is>
      </c>
      <c r="B23" s="12" t="inlineStr">
        <is>
          <t>Atlas campaign (proposal)</t>
        </is>
      </c>
      <c r="C23">
        <f>IF($B23="","",IFERROR(INDEX(Projects!$C$3:$C$42,MATCH($B23,ProjectList,0)),""))</f>
        <v/>
      </c>
      <c r="D23" s="16">
        <f>IF($B23="",0,IFERROR(INDEX(Projects!$E$3:$E$42,MATCH($B23,ProjectList,0)),0))</f>
        <v/>
      </c>
      <c r="E23" s="17" t="n"/>
      <c r="F23" s="17" t="n"/>
      <c r="G23" s="17" t="n"/>
      <c r="H23" s="17" t="n"/>
      <c r="I23" s="17" t="n"/>
      <c r="J23" s="17" t="n"/>
      <c r="K23" s="17" t="n">
        <v>8</v>
      </c>
      <c r="L23" s="17" t="n">
        <v>8</v>
      </c>
      <c r="M23" s="17" t="n">
        <v>8</v>
      </c>
      <c r="N23" s="17" t="n">
        <v>8</v>
      </c>
      <c r="O23" s="17" t="n">
        <v>8</v>
      </c>
      <c r="P23" s="17" t="n">
        <v>8</v>
      </c>
      <c r="Q23" s="18">
        <f>IF(AND($A23="",$B23=""),"",SUM(E23:P23))</f>
        <v/>
      </c>
    </row>
    <row r="24">
      <c r="A24" s="12" t="n"/>
      <c r="B24" s="12" t="n"/>
      <c r="C24">
        <f>IF($B24="","",IFERROR(INDEX(Projects!$C$3:$C$42,MATCH($B24,ProjectList,0)),""))</f>
        <v/>
      </c>
      <c r="D24" s="16">
        <f>IF($B24="",0,IFERROR(INDEX(Projects!$E$3:$E$42,MATCH($B24,ProjectList,0)),0))</f>
        <v/>
      </c>
      <c r="E24" s="17" t="n"/>
      <c r="F24" s="17" t="n"/>
      <c r="G24" s="17" t="n"/>
      <c r="H24" s="17" t="n"/>
      <c r="I24" s="17" t="n"/>
      <c r="J24" s="17" t="n"/>
      <c r="K24" s="17" t="n"/>
      <c r="L24" s="17" t="n"/>
      <c r="M24" s="17" t="n"/>
      <c r="N24" s="17" t="n"/>
      <c r="O24" s="17" t="n"/>
      <c r="P24" s="17" t="n"/>
      <c r="Q24" s="18">
        <f>IF(AND($A24="",$B24=""),"",SUM(E24:P24))</f>
        <v/>
      </c>
    </row>
    <row r="25">
      <c r="A25" s="12" t="n"/>
      <c r="B25" s="12" t="n"/>
      <c r="C25">
        <f>IF($B25="","",IFERROR(INDEX(Projects!$C$3:$C$42,MATCH($B25,ProjectList,0)),""))</f>
        <v/>
      </c>
      <c r="D25" s="16">
        <f>IF($B25="",0,IFERROR(INDEX(Projects!$E$3:$E$42,MATCH($B25,ProjectList,0)),0))</f>
        <v/>
      </c>
      <c r="E25" s="17" t="n"/>
      <c r="F25" s="17" t="n"/>
      <c r="G25" s="17" t="n"/>
      <c r="H25" s="17" t="n"/>
      <c r="I25" s="17" t="n"/>
      <c r="J25" s="17" t="n"/>
      <c r="K25" s="17" t="n"/>
      <c r="L25" s="17" t="n"/>
      <c r="M25" s="17" t="n"/>
      <c r="N25" s="17" t="n"/>
      <c r="O25" s="17" t="n"/>
      <c r="P25" s="17" t="n"/>
      <c r="Q25" s="18">
        <f>IF(AND($A25="",$B25=""),"",SUM(E25:P25))</f>
        <v/>
      </c>
    </row>
    <row r="26">
      <c r="A26" s="12" t="n"/>
      <c r="B26" s="12" t="n"/>
      <c r="C26">
        <f>IF($B26="","",IFERROR(INDEX(Projects!$C$3:$C$42,MATCH($B26,ProjectList,0)),""))</f>
        <v/>
      </c>
      <c r="D26" s="16">
        <f>IF($B26="",0,IFERROR(INDEX(Projects!$E$3:$E$42,MATCH($B26,ProjectList,0)),0))</f>
        <v/>
      </c>
      <c r="E26" s="17" t="n"/>
      <c r="F26" s="17" t="n"/>
      <c r="G26" s="17" t="n"/>
      <c r="H26" s="17" t="n"/>
      <c r="I26" s="17" t="n"/>
      <c r="J26" s="17" t="n"/>
      <c r="K26" s="17" t="n"/>
      <c r="L26" s="17" t="n"/>
      <c r="M26" s="17" t="n"/>
      <c r="N26" s="17" t="n"/>
      <c r="O26" s="17" t="n"/>
      <c r="P26" s="17" t="n"/>
      <c r="Q26" s="18">
        <f>IF(AND($A26="",$B26=""),"",SUM(E26:P26))</f>
        <v/>
      </c>
    </row>
    <row r="27">
      <c r="A27" s="12" t="n"/>
      <c r="B27" s="12" t="n"/>
      <c r="C27">
        <f>IF($B27="","",IFERROR(INDEX(Projects!$C$3:$C$42,MATCH($B27,ProjectList,0)),""))</f>
        <v/>
      </c>
      <c r="D27" s="16">
        <f>IF($B27="",0,IFERROR(INDEX(Projects!$E$3:$E$42,MATCH($B27,ProjectList,0)),0))</f>
        <v/>
      </c>
      <c r="E27" s="17" t="n"/>
      <c r="F27" s="17" t="n"/>
      <c r="G27" s="17" t="n"/>
      <c r="H27" s="17" t="n"/>
      <c r="I27" s="17" t="n"/>
      <c r="J27" s="17" t="n"/>
      <c r="K27" s="17" t="n"/>
      <c r="L27" s="17" t="n"/>
      <c r="M27" s="17" t="n"/>
      <c r="N27" s="17" t="n"/>
      <c r="O27" s="17" t="n"/>
      <c r="P27" s="17" t="n"/>
      <c r="Q27" s="18">
        <f>IF(AND($A27="",$B27=""),"",SUM(E27:P27))</f>
        <v/>
      </c>
    </row>
    <row r="28">
      <c r="A28" s="12" t="n"/>
      <c r="B28" s="12" t="n"/>
      <c r="C28">
        <f>IF($B28="","",IFERROR(INDEX(Projects!$C$3:$C$42,MATCH($B28,ProjectList,0)),""))</f>
        <v/>
      </c>
      <c r="D28" s="16">
        <f>IF($B28="",0,IFERROR(INDEX(Projects!$E$3:$E$42,MATCH($B28,ProjectList,0)),0))</f>
        <v/>
      </c>
      <c r="E28" s="17" t="n"/>
      <c r="F28" s="17" t="n"/>
      <c r="G28" s="17" t="n"/>
      <c r="H28" s="17" t="n"/>
      <c r="I28" s="17" t="n"/>
      <c r="J28" s="17" t="n"/>
      <c r="K28" s="17" t="n"/>
      <c r="L28" s="17" t="n"/>
      <c r="M28" s="17" t="n"/>
      <c r="N28" s="17" t="n"/>
      <c r="O28" s="17" t="n"/>
      <c r="P28" s="17" t="n"/>
      <c r="Q28" s="18">
        <f>IF(AND($A28="",$B28=""),"",SUM(E28:P28))</f>
        <v/>
      </c>
    </row>
    <row r="29">
      <c r="A29" s="12" t="n"/>
      <c r="B29" s="12" t="n"/>
      <c r="C29">
        <f>IF($B29="","",IFERROR(INDEX(Projects!$C$3:$C$42,MATCH($B29,ProjectList,0)),""))</f>
        <v/>
      </c>
      <c r="D29" s="16">
        <f>IF($B29="",0,IFERROR(INDEX(Projects!$E$3:$E$42,MATCH($B29,ProjectList,0)),0))</f>
        <v/>
      </c>
      <c r="E29" s="17" t="n"/>
      <c r="F29" s="17" t="n"/>
      <c r="G29" s="17" t="n"/>
      <c r="H29" s="17" t="n"/>
      <c r="I29" s="17" t="n"/>
      <c r="J29" s="17" t="n"/>
      <c r="K29" s="17" t="n"/>
      <c r="L29" s="17" t="n"/>
      <c r="M29" s="17" t="n"/>
      <c r="N29" s="17" t="n"/>
      <c r="O29" s="17" t="n"/>
      <c r="P29" s="17" t="n"/>
      <c r="Q29" s="18">
        <f>IF(AND($A29="",$B29=""),"",SUM(E29:P29))</f>
        <v/>
      </c>
    </row>
    <row r="30">
      <c r="A30" s="12" t="n"/>
      <c r="B30" s="12" t="n"/>
      <c r="C30">
        <f>IF($B30="","",IFERROR(INDEX(Projects!$C$3:$C$42,MATCH($B30,ProjectList,0)),""))</f>
        <v/>
      </c>
      <c r="D30" s="16">
        <f>IF($B30="",0,IFERROR(INDEX(Projects!$E$3:$E$42,MATCH($B30,ProjectList,0)),0))</f>
        <v/>
      </c>
      <c r="E30" s="17" t="n"/>
      <c r="F30" s="17" t="n"/>
      <c r="G30" s="17" t="n"/>
      <c r="H30" s="17" t="n"/>
      <c r="I30" s="17" t="n"/>
      <c r="J30" s="17" t="n"/>
      <c r="K30" s="17" t="n"/>
      <c r="L30" s="17" t="n"/>
      <c r="M30" s="17" t="n"/>
      <c r="N30" s="17" t="n"/>
      <c r="O30" s="17" t="n"/>
      <c r="P30" s="17" t="n"/>
      <c r="Q30" s="18">
        <f>IF(AND($A30="",$B30=""),"",SUM(E30:P30))</f>
        <v/>
      </c>
    </row>
    <row r="31">
      <c r="A31" s="12" t="n"/>
      <c r="B31" s="12" t="n"/>
      <c r="C31">
        <f>IF($B31="","",IFERROR(INDEX(Projects!$C$3:$C$42,MATCH($B31,ProjectList,0)),""))</f>
        <v/>
      </c>
      <c r="D31" s="16">
        <f>IF($B31="",0,IFERROR(INDEX(Projects!$E$3:$E$42,MATCH($B31,ProjectList,0)),0))</f>
        <v/>
      </c>
      <c r="E31" s="17" t="n"/>
      <c r="F31" s="17" t="n"/>
      <c r="G31" s="17" t="n"/>
      <c r="H31" s="17" t="n"/>
      <c r="I31" s="17" t="n"/>
      <c r="J31" s="17" t="n"/>
      <c r="K31" s="17" t="n"/>
      <c r="L31" s="17" t="n"/>
      <c r="M31" s="17" t="n"/>
      <c r="N31" s="17" t="n"/>
      <c r="O31" s="17" t="n"/>
      <c r="P31" s="17" t="n"/>
      <c r="Q31" s="18">
        <f>IF(AND($A31="",$B31=""),"",SUM(E31:P31))</f>
        <v/>
      </c>
    </row>
    <row r="32">
      <c r="A32" s="12" t="n"/>
      <c r="B32" s="12" t="n"/>
      <c r="C32">
        <f>IF($B32="","",IFERROR(INDEX(Projects!$C$3:$C$42,MATCH($B32,ProjectList,0)),""))</f>
        <v/>
      </c>
      <c r="D32" s="16">
        <f>IF($B32="",0,IFERROR(INDEX(Projects!$E$3:$E$42,MATCH($B32,ProjectList,0)),0))</f>
        <v/>
      </c>
      <c r="E32" s="17" t="n"/>
      <c r="F32" s="17" t="n"/>
      <c r="G32" s="17" t="n"/>
      <c r="H32" s="17" t="n"/>
      <c r="I32" s="17" t="n"/>
      <c r="J32" s="17" t="n"/>
      <c r="K32" s="17" t="n"/>
      <c r="L32" s="17" t="n"/>
      <c r="M32" s="17" t="n"/>
      <c r="N32" s="17" t="n"/>
      <c r="O32" s="17" t="n"/>
      <c r="P32" s="17" t="n"/>
      <c r="Q32" s="18">
        <f>IF(AND($A32="",$B32=""),"",SUM(E32:P32))</f>
        <v/>
      </c>
    </row>
    <row r="33">
      <c r="A33" s="12" t="n"/>
      <c r="B33" s="12" t="n"/>
      <c r="C33">
        <f>IF($B33="","",IFERROR(INDEX(Projects!$C$3:$C$42,MATCH($B33,ProjectList,0)),""))</f>
        <v/>
      </c>
      <c r="D33" s="16">
        <f>IF($B33="",0,IFERROR(INDEX(Projects!$E$3:$E$42,MATCH($B33,ProjectList,0)),0))</f>
        <v/>
      </c>
      <c r="E33" s="17" t="n"/>
      <c r="F33" s="17" t="n"/>
      <c r="G33" s="17" t="n"/>
      <c r="H33" s="17" t="n"/>
      <c r="I33" s="17" t="n"/>
      <c r="J33" s="17" t="n"/>
      <c r="K33" s="17" t="n"/>
      <c r="L33" s="17" t="n"/>
      <c r="M33" s="17" t="n"/>
      <c r="N33" s="17" t="n"/>
      <c r="O33" s="17" t="n"/>
      <c r="P33" s="17" t="n"/>
      <c r="Q33" s="18">
        <f>IF(AND($A33="",$B33=""),"",SUM(E33:P33))</f>
        <v/>
      </c>
    </row>
    <row r="34">
      <c r="A34" s="12" t="n"/>
      <c r="B34" s="12" t="n"/>
      <c r="C34">
        <f>IF($B34="","",IFERROR(INDEX(Projects!$C$3:$C$42,MATCH($B34,ProjectList,0)),""))</f>
        <v/>
      </c>
      <c r="D34" s="16">
        <f>IF($B34="",0,IFERROR(INDEX(Projects!$E$3:$E$42,MATCH($B34,ProjectList,0)),0))</f>
        <v/>
      </c>
      <c r="E34" s="17" t="n"/>
      <c r="F34" s="17" t="n"/>
      <c r="G34" s="17" t="n"/>
      <c r="H34" s="17" t="n"/>
      <c r="I34" s="17" t="n"/>
      <c r="J34" s="17" t="n"/>
      <c r="K34" s="17" t="n"/>
      <c r="L34" s="17" t="n"/>
      <c r="M34" s="17" t="n"/>
      <c r="N34" s="17" t="n"/>
      <c r="O34" s="17" t="n"/>
      <c r="P34" s="17" t="n"/>
      <c r="Q34" s="18">
        <f>IF(AND($A34="",$B34=""),"",SUM(E34:P34))</f>
        <v/>
      </c>
    </row>
    <row r="35">
      <c r="A35" s="12" t="n"/>
      <c r="B35" s="12" t="n"/>
      <c r="C35">
        <f>IF($B35="","",IFERROR(INDEX(Projects!$C$3:$C$42,MATCH($B35,ProjectList,0)),""))</f>
        <v/>
      </c>
      <c r="D35" s="16">
        <f>IF($B35="",0,IFERROR(INDEX(Projects!$E$3:$E$42,MATCH($B35,ProjectList,0)),0))</f>
        <v/>
      </c>
      <c r="E35" s="17" t="n"/>
      <c r="F35" s="17" t="n"/>
      <c r="G35" s="17" t="n"/>
      <c r="H35" s="17" t="n"/>
      <c r="I35" s="17" t="n"/>
      <c r="J35" s="17" t="n"/>
      <c r="K35" s="17" t="n"/>
      <c r="L35" s="17" t="n"/>
      <c r="M35" s="17" t="n"/>
      <c r="N35" s="17" t="n"/>
      <c r="O35" s="17" t="n"/>
      <c r="P35" s="17" t="n"/>
      <c r="Q35" s="18">
        <f>IF(AND($A35="",$B35=""),"",SUM(E35:P35))</f>
        <v/>
      </c>
    </row>
    <row r="36">
      <c r="A36" s="12" t="n"/>
      <c r="B36" s="12" t="n"/>
      <c r="C36">
        <f>IF($B36="","",IFERROR(INDEX(Projects!$C$3:$C$42,MATCH($B36,ProjectList,0)),""))</f>
        <v/>
      </c>
      <c r="D36" s="16">
        <f>IF($B36="",0,IFERROR(INDEX(Projects!$E$3:$E$42,MATCH($B36,ProjectList,0)),0))</f>
        <v/>
      </c>
      <c r="E36" s="17" t="n"/>
      <c r="F36" s="17" t="n"/>
      <c r="G36" s="17" t="n"/>
      <c r="H36" s="17" t="n"/>
      <c r="I36" s="17" t="n"/>
      <c r="J36" s="17" t="n"/>
      <c r="K36" s="17" t="n"/>
      <c r="L36" s="17" t="n"/>
      <c r="M36" s="17" t="n"/>
      <c r="N36" s="17" t="n"/>
      <c r="O36" s="17" t="n"/>
      <c r="P36" s="17" t="n"/>
      <c r="Q36" s="18">
        <f>IF(AND($A36="",$B36=""),"",SUM(E36:P36))</f>
        <v/>
      </c>
    </row>
    <row r="37">
      <c r="A37" s="12" t="n"/>
      <c r="B37" s="12" t="n"/>
      <c r="C37">
        <f>IF($B37="","",IFERROR(INDEX(Projects!$C$3:$C$42,MATCH($B37,ProjectList,0)),""))</f>
        <v/>
      </c>
      <c r="D37" s="16">
        <f>IF($B37="",0,IFERROR(INDEX(Projects!$E$3:$E$42,MATCH($B37,ProjectList,0)),0))</f>
        <v/>
      </c>
      <c r="E37" s="17" t="n"/>
      <c r="F37" s="17" t="n"/>
      <c r="G37" s="17" t="n"/>
      <c r="H37" s="17" t="n"/>
      <c r="I37" s="17" t="n"/>
      <c r="J37" s="17" t="n"/>
      <c r="K37" s="17" t="n"/>
      <c r="L37" s="17" t="n"/>
      <c r="M37" s="17" t="n"/>
      <c r="N37" s="17" t="n"/>
      <c r="O37" s="17" t="n"/>
      <c r="P37" s="17" t="n"/>
      <c r="Q37" s="18">
        <f>IF(AND($A37="",$B37=""),"",SUM(E37:P37))</f>
        <v/>
      </c>
    </row>
    <row r="38">
      <c r="A38" s="12" t="n"/>
      <c r="B38" s="12" t="n"/>
      <c r="C38">
        <f>IF($B38="","",IFERROR(INDEX(Projects!$C$3:$C$42,MATCH($B38,ProjectList,0)),""))</f>
        <v/>
      </c>
      <c r="D38" s="16">
        <f>IF($B38="",0,IFERROR(INDEX(Projects!$E$3:$E$42,MATCH($B38,ProjectList,0)),0))</f>
        <v/>
      </c>
      <c r="E38" s="17" t="n"/>
      <c r="F38" s="17" t="n"/>
      <c r="G38" s="17" t="n"/>
      <c r="H38" s="17" t="n"/>
      <c r="I38" s="17" t="n"/>
      <c r="J38" s="17" t="n"/>
      <c r="K38" s="17" t="n"/>
      <c r="L38" s="17" t="n"/>
      <c r="M38" s="17" t="n"/>
      <c r="N38" s="17" t="n"/>
      <c r="O38" s="17" t="n"/>
      <c r="P38" s="17" t="n"/>
      <c r="Q38" s="18">
        <f>IF(AND($A38="",$B38=""),"",SUM(E38:P38))</f>
        <v/>
      </c>
    </row>
    <row r="39">
      <c r="A39" s="12" t="n"/>
      <c r="B39" s="12" t="n"/>
      <c r="C39">
        <f>IF($B39="","",IFERROR(INDEX(Projects!$C$3:$C$42,MATCH($B39,ProjectList,0)),""))</f>
        <v/>
      </c>
      <c r="D39" s="16">
        <f>IF($B39="",0,IFERROR(INDEX(Projects!$E$3:$E$42,MATCH($B39,ProjectList,0)),0))</f>
        <v/>
      </c>
      <c r="E39" s="17" t="n"/>
      <c r="F39" s="17" t="n"/>
      <c r="G39" s="17" t="n"/>
      <c r="H39" s="17" t="n"/>
      <c r="I39" s="17" t="n"/>
      <c r="J39" s="17" t="n"/>
      <c r="K39" s="17" t="n"/>
      <c r="L39" s="17" t="n"/>
      <c r="M39" s="17" t="n"/>
      <c r="N39" s="17" t="n"/>
      <c r="O39" s="17" t="n"/>
      <c r="P39" s="17" t="n"/>
      <c r="Q39" s="18">
        <f>IF(AND($A39="",$B39=""),"",SUM(E39:P39))</f>
        <v/>
      </c>
    </row>
    <row r="40">
      <c r="A40" s="12" t="n"/>
      <c r="B40" s="12" t="n"/>
      <c r="C40">
        <f>IF($B40="","",IFERROR(INDEX(Projects!$C$3:$C$42,MATCH($B40,ProjectList,0)),""))</f>
        <v/>
      </c>
      <c r="D40" s="16">
        <f>IF($B40="",0,IFERROR(INDEX(Projects!$E$3:$E$42,MATCH($B40,ProjectList,0)),0))</f>
        <v/>
      </c>
      <c r="E40" s="17" t="n"/>
      <c r="F40" s="17" t="n"/>
      <c r="G40" s="17" t="n"/>
      <c r="H40" s="17" t="n"/>
      <c r="I40" s="17" t="n"/>
      <c r="J40" s="17" t="n"/>
      <c r="K40" s="17" t="n"/>
      <c r="L40" s="17" t="n"/>
      <c r="M40" s="17" t="n"/>
      <c r="N40" s="17" t="n"/>
      <c r="O40" s="17" t="n"/>
      <c r="P40" s="17" t="n"/>
      <c r="Q40" s="18">
        <f>IF(AND($A40="",$B40=""),"",SUM(E40:P40))</f>
        <v/>
      </c>
    </row>
    <row r="41">
      <c r="A41" s="12" t="n"/>
      <c r="B41" s="12" t="n"/>
      <c r="C41">
        <f>IF($B41="","",IFERROR(INDEX(Projects!$C$3:$C$42,MATCH($B41,ProjectList,0)),""))</f>
        <v/>
      </c>
      <c r="D41" s="16">
        <f>IF($B41="",0,IFERROR(INDEX(Projects!$E$3:$E$42,MATCH($B41,ProjectList,0)),0))</f>
        <v/>
      </c>
      <c r="E41" s="17" t="n"/>
      <c r="F41" s="17" t="n"/>
      <c r="G41" s="17" t="n"/>
      <c r="H41" s="17" t="n"/>
      <c r="I41" s="17" t="n"/>
      <c r="J41" s="17" t="n"/>
      <c r="K41" s="17" t="n"/>
      <c r="L41" s="17" t="n"/>
      <c r="M41" s="17" t="n"/>
      <c r="N41" s="17" t="n"/>
      <c r="O41" s="17" t="n"/>
      <c r="P41" s="17" t="n"/>
      <c r="Q41" s="18">
        <f>IF(AND($A41="",$B41=""),"",SUM(E41:P41))</f>
        <v/>
      </c>
    </row>
    <row r="42">
      <c r="A42" s="12" t="n"/>
      <c r="B42" s="12" t="n"/>
      <c r="C42">
        <f>IF($B42="","",IFERROR(INDEX(Projects!$C$3:$C$42,MATCH($B42,ProjectList,0)),""))</f>
        <v/>
      </c>
      <c r="D42" s="16">
        <f>IF($B42="",0,IFERROR(INDEX(Projects!$E$3:$E$42,MATCH($B42,ProjectList,0)),0))</f>
        <v/>
      </c>
      <c r="E42" s="17" t="n"/>
      <c r="F42" s="17" t="n"/>
      <c r="G42" s="17" t="n"/>
      <c r="H42" s="17" t="n"/>
      <c r="I42" s="17" t="n"/>
      <c r="J42" s="17" t="n"/>
      <c r="K42" s="17" t="n"/>
      <c r="L42" s="17" t="n"/>
      <c r="M42" s="17" t="n"/>
      <c r="N42" s="17" t="n"/>
      <c r="O42" s="17" t="n"/>
      <c r="P42" s="17" t="n"/>
      <c r="Q42" s="18">
        <f>IF(AND($A42="",$B42=""),"",SUM(E42:P42))</f>
        <v/>
      </c>
    </row>
    <row r="43">
      <c r="A43" s="12" t="n"/>
      <c r="B43" s="12" t="n"/>
      <c r="C43">
        <f>IF($B43="","",IFERROR(INDEX(Projects!$C$3:$C$42,MATCH($B43,ProjectList,0)),""))</f>
        <v/>
      </c>
      <c r="D43" s="16">
        <f>IF($B43="",0,IFERROR(INDEX(Projects!$E$3:$E$42,MATCH($B43,ProjectList,0)),0))</f>
        <v/>
      </c>
      <c r="E43" s="17" t="n"/>
      <c r="F43" s="17" t="n"/>
      <c r="G43" s="17" t="n"/>
      <c r="H43" s="17" t="n"/>
      <c r="I43" s="17" t="n"/>
      <c r="J43" s="17" t="n"/>
      <c r="K43" s="17" t="n"/>
      <c r="L43" s="17" t="n"/>
      <c r="M43" s="17" t="n"/>
      <c r="N43" s="17" t="n"/>
      <c r="O43" s="17" t="n"/>
      <c r="P43" s="17" t="n"/>
      <c r="Q43" s="18">
        <f>IF(AND($A43="",$B43=""),"",SUM(E43:P43))</f>
        <v/>
      </c>
    </row>
    <row r="44">
      <c r="A44" s="12" t="n"/>
      <c r="B44" s="12" t="n"/>
      <c r="C44">
        <f>IF($B44="","",IFERROR(INDEX(Projects!$C$3:$C$42,MATCH($B44,ProjectList,0)),""))</f>
        <v/>
      </c>
      <c r="D44" s="16">
        <f>IF($B44="",0,IFERROR(INDEX(Projects!$E$3:$E$42,MATCH($B44,ProjectList,0)),0))</f>
        <v/>
      </c>
      <c r="E44" s="17" t="n"/>
      <c r="F44" s="17" t="n"/>
      <c r="G44" s="17" t="n"/>
      <c r="H44" s="17" t="n"/>
      <c r="I44" s="17" t="n"/>
      <c r="J44" s="17" t="n"/>
      <c r="K44" s="17" t="n"/>
      <c r="L44" s="17" t="n"/>
      <c r="M44" s="17" t="n"/>
      <c r="N44" s="17" t="n"/>
      <c r="O44" s="17" t="n"/>
      <c r="P44" s="17" t="n"/>
      <c r="Q44" s="18">
        <f>IF(AND($A44="",$B44=""),"",SUM(E44:P44))</f>
        <v/>
      </c>
    </row>
    <row r="45">
      <c r="A45" s="12" t="n"/>
      <c r="B45" s="12" t="n"/>
      <c r="C45">
        <f>IF($B45="","",IFERROR(INDEX(Projects!$C$3:$C$42,MATCH($B45,ProjectList,0)),""))</f>
        <v/>
      </c>
      <c r="D45" s="16">
        <f>IF($B45="",0,IFERROR(INDEX(Projects!$E$3:$E$42,MATCH($B45,ProjectList,0)),0))</f>
        <v/>
      </c>
      <c r="E45" s="17" t="n"/>
      <c r="F45" s="17" t="n"/>
      <c r="G45" s="17" t="n"/>
      <c r="H45" s="17" t="n"/>
      <c r="I45" s="17" t="n"/>
      <c r="J45" s="17" t="n"/>
      <c r="K45" s="17" t="n"/>
      <c r="L45" s="17" t="n"/>
      <c r="M45" s="17" t="n"/>
      <c r="N45" s="17" t="n"/>
      <c r="O45" s="17" t="n"/>
      <c r="P45" s="17" t="n"/>
      <c r="Q45" s="18">
        <f>IF(AND($A45="",$B45=""),"",SUM(E45:P45))</f>
        <v/>
      </c>
    </row>
    <row r="46">
      <c r="A46" s="12" t="n"/>
      <c r="B46" s="12" t="n"/>
      <c r="C46">
        <f>IF($B46="","",IFERROR(INDEX(Projects!$C$3:$C$42,MATCH($B46,ProjectList,0)),""))</f>
        <v/>
      </c>
      <c r="D46" s="16">
        <f>IF($B46="",0,IFERROR(INDEX(Projects!$E$3:$E$42,MATCH($B46,ProjectList,0)),0))</f>
        <v/>
      </c>
      <c r="E46" s="17" t="n"/>
      <c r="F46" s="17" t="n"/>
      <c r="G46" s="17" t="n"/>
      <c r="H46" s="17" t="n"/>
      <c r="I46" s="17" t="n"/>
      <c r="J46" s="17" t="n"/>
      <c r="K46" s="17" t="n"/>
      <c r="L46" s="17" t="n"/>
      <c r="M46" s="17" t="n"/>
      <c r="N46" s="17" t="n"/>
      <c r="O46" s="17" t="n"/>
      <c r="P46" s="17" t="n"/>
      <c r="Q46" s="18">
        <f>IF(AND($A46="",$B46=""),"",SUM(E46:P46))</f>
        <v/>
      </c>
    </row>
    <row r="47">
      <c r="A47" s="12" t="n"/>
      <c r="B47" s="12" t="n"/>
      <c r="C47">
        <f>IF($B47="","",IFERROR(INDEX(Projects!$C$3:$C$42,MATCH($B47,ProjectList,0)),""))</f>
        <v/>
      </c>
      <c r="D47" s="16">
        <f>IF($B47="",0,IFERROR(INDEX(Projects!$E$3:$E$42,MATCH($B47,ProjectList,0)),0))</f>
        <v/>
      </c>
      <c r="E47" s="17" t="n"/>
      <c r="F47" s="17" t="n"/>
      <c r="G47" s="17" t="n"/>
      <c r="H47" s="17" t="n"/>
      <c r="I47" s="17" t="n"/>
      <c r="J47" s="17" t="n"/>
      <c r="K47" s="17" t="n"/>
      <c r="L47" s="17" t="n"/>
      <c r="M47" s="17" t="n"/>
      <c r="N47" s="17" t="n"/>
      <c r="O47" s="17" t="n"/>
      <c r="P47" s="17" t="n"/>
      <c r="Q47" s="18">
        <f>IF(AND($A47="",$B47=""),"",SUM(E47:P47))</f>
        <v/>
      </c>
    </row>
    <row r="48">
      <c r="A48" s="12" t="n"/>
      <c r="B48" s="12" t="n"/>
      <c r="C48">
        <f>IF($B48="","",IFERROR(INDEX(Projects!$C$3:$C$42,MATCH($B48,ProjectList,0)),""))</f>
        <v/>
      </c>
      <c r="D48" s="16">
        <f>IF($B48="",0,IFERROR(INDEX(Projects!$E$3:$E$42,MATCH($B48,ProjectList,0)),0))</f>
        <v/>
      </c>
      <c r="E48" s="17" t="n"/>
      <c r="F48" s="17" t="n"/>
      <c r="G48" s="17" t="n"/>
      <c r="H48" s="17" t="n"/>
      <c r="I48" s="17" t="n"/>
      <c r="J48" s="17" t="n"/>
      <c r="K48" s="17" t="n"/>
      <c r="L48" s="17" t="n"/>
      <c r="M48" s="17" t="n"/>
      <c r="N48" s="17" t="n"/>
      <c r="O48" s="17" t="n"/>
      <c r="P48" s="17" t="n"/>
      <c r="Q48" s="18">
        <f>IF(AND($A48="",$B48=""),"",SUM(E48:P48))</f>
        <v/>
      </c>
    </row>
    <row r="49">
      <c r="A49" s="12" t="n"/>
      <c r="B49" s="12" t="n"/>
      <c r="C49">
        <f>IF($B49="","",IFERROR(INDEX(Projects!$C$3:$C$42,MATCH($B49,ProjectList,0)),""))</f>
        <v/>
      </c>
      <c r="D49" s="16">
        <f>IF($B49="",0,IFERROR(INDEX(Projects!$E$3:$E$42,MATCH($B49,ProjectList,0)),0))</f>
        <v/>
      </c>
      <c r="E49" s="17" t="n"/>
      <c r="F49" s="17" t="n"/>
      <c r="G49" s="17" t="n"/>
      <c r="H49" s="17" t="n"/>
      <c r="I49" s="17" t="n"/>
      <c r="J49" s="17" t="n"/>
      <c r="K49" s="17" t="n"/>
      <c r="L49" s="17" t="n"/>
      <c r="M49" s="17" t="n"/>
      <c r="N49" s="17" t="n"/>
      <c r="O49" s="17" t="n"/>
      <c r="P49" s="17" t="n"/>
      <c r="Q49" s="18">
        <f>IF(AND($A49="",$B49=""),"",SUM(E49:P49))</f>
        <v/>
      </c>
    </row>
    <row r="50">
      <c r="A50" s="12" t="n"/>
      <c r="B50" s="12" t="n"/>
      <c r="C50">
        <f>IF($B50="","",IFERROR(INDEX(Projects!$C$3:$C$42,MATCH($B50,ProjectList,0)),""))</f>
        <v/>
      </c>
      <c r="D50" s="16">
        <f>IF($B50="",0,IFERROR(INDEX(Projects!$E$3:$E$42,MATCH($B50,ProjectList,0)),0))</f>
        <v/>
      </c>
      <c r="E50" s="17" t="n"/>
      <c r="F50" s="17" t="n"/>
      <c r="G50" s="17" t="n"/>
      <c r="H50" s="17" t="n"/>
      <c r="I50" s="17" t="n"/>
      <c r="J50" s="17" t="n"/>
      <c r="K50" s="17" t="n"/>
      <c r="L50" s="17" t="n"/>
      <c r="M50" s="17" t="n"/>
      <c r="N50" s="17" t="n"/>
      <c r="O50" s="17" t="n"/>
      <c r="P50" s="17" t="n"/>
      <c r="Q50" s="18">
        <f>IF(AND($A50="",$B50=""),"",SUM(E50:P50))</f>
        <v/>
      </c>
    </row>
    <row r="51">
      <c r="A51" s="12" t="n"/>
      <c r="B51" s="12" t="n"/>
      <c r="C51">
        <f>IF($B51="","",IFERROR(INDEX(Projects!$C$3:$C$42,MATCH($B51,ProjectList,0)),""))</f>
        <v/>
      </c>
      <c r="D51" s="16">
        <f>IF($B51="",0,IFERROR(INDEX(Projects!$E$3:$E$42,MATCH($B51,ProjectList,0)),0))</f>
        <v/>
      </c>
      <c r="E51" s="17" t="n"/>
      <c r="F51" s="17" t="n"/>
      <c r="G51" s="17" t="n"/>
      <c r="H51" s="17" t="n"/>
      <c r="I51" s="17" t="n"/>
      <c r="J51" s="17" t="n"/>
      <c r="K51" s="17" t="n"/>
      <c r="L51" s="17" t="n"/>
      <c r="M51" s="17" t="n"/>
      <c r="N51" s="17" t="n"/>
      <c r="O51" s="17" t="n"/>
      <c r="P51" s="17" t="n"/>
      <c r="Q51" s="18">
        <f>IF(AND($A51="",$B51=""),"",SUM(E51:P51))</f>
        <v/>
      </c>
    </row>
    <row r="52">
      <c r="A52" s="12" t="n"/>
      <c r="B52" s="12" t="n"/>
      <c r="C52">
        <f>IF($B52="","",IFERROR(INDEX(Projects!$C$3:$C$42,MATCH($B52,ProjectList,0)),""))</f>
        <v/>
      </c>
      <c r="D52" s="16">
        <f>IF($B52="",0,IFERROR(INDEX(Projects!$E$3:$E$42,MATCH($B52,ProjectList,0)),0))</f>
        <v/>
      </c>
      <c r="E52" s="17" t="n"/>
      <c r="F52" s="17" t="n"/>
      <c r="G52" s="17" t="n"/>
      <c r="H52" s="17" t="n"/>
      <c r="I52" s="17" t="n"/>
      <c r="J52" s="17" t="n"/>
      <c r="K52" s="17" t="n"/>
      <c r="L52" s="17" t="n"/>
      <c r="M52" s="17" t="n"/>
      <c r="N52" s="17" t="n"/>
      <c r="O52" s="17" t="n"/>
      <c r="P52" s="17" t="n"/>
      <c r="Q52" s="18">
        <f>IF(AND($A52="",$B52=""),"",SUM(E52:P52))</f>
        <v/>
      </c>
    </row>
    <row r="53">
      <c r="A53" s="12" t="n"/>
      <c r="B53" s="12" t="n"/>
      <c r="C53">
        <f>IF($B53="","",IFERROR(INDEX(Projects!$C$3:$C$42,MATCH($B53,ProjectList,0)),""))</f>
        <v/>
      </c>
      <c r="D53" s="16">
        <f>IF($B53="",0,IFERROR(INDEX(Projects!$E$3:$E$42,MATCH($B53,ProjectList,0)),0))</f>
        <v/>
      </c>
      <c r="E53" s="17" t="n"/>
      <c r="F53" s="17" t="n"/>
      <c r="G53" s="17" t="n"/>
      <c r="H53" s="17" t="n"/>
      <c r="I53" s="17" t="n"/>
      <c r="J53" s="17" t="n"/>
      <c r="K53" s="17" t="n"/>
      <c r="L53" s="17" t="n"/>
      <c r="M53" s="17" t="n"/>
      <c r="N53" s="17" t="n"/>
      <c r="O53" s="17" t="n"/>
      <c r="P53" s="17" t="n"/>
      <c r="Q53" s="18">
        <f>IF(AND($A53="",$B53=""),"",SUM(E53:P53))</f>
        <v/>
      </c>
    </row>
    <row r="54">
      <c r="A54" s="12" t="n"/>
      <c r="B54" s="12" t="n"/>
      <c r="C54">
        <f>IF($B54="","",IFERROR(INDEX(Projects!$C$3:$C$42,MATCH($B54,ProjectList,0)),""))</f>
        <v/>
      </c>
      <c r="D54" s="16">
        <f>IF($B54="",0,IFERROR(INDEX(Projects!$E$3:$E$42,MATCH($B54,ProjectList,0)),0))</f>
        <v/>
      </c>
      <c r="E54" s="17" t="n"/>
      <c r="F54" s="17" t="n"/>
      <c r="G54" s="17" t="n"/>
      <c r="H54" s="17" t="n"/>
      <c r="I54" s="17" t="n"/>
      <c r="J54" s="17" t="n"/>
      <c r="K54" s="17" t="n"/>
      <c r="L54" s="17" t="n"/>
      <c r="M54" s="17" t="n"/>
      <c r="N54" s="17" t="n"/>
      <c r="O54" s="17" t="n"/>
      <c r="P54" s="17" t="n"/>
      <c r="Q54" s="18">
        <f>IF(AND($A54="",$B54=""),"",SUM(E54:P54))</f>
        <v/>
      </c>
    </row>
    <row r="55">
      <c r="A55" s="12" t="n"/>
      <c r="B55" s="12" t="n"/>
      <c r="C55">
        <f>IF($B55="","",IFERROR(INDEX(Projects!$C$3:$C$42,MATCH($B55,ProjectList,0)),""))</f>
        <v/>
      </c>
      <c r="D55" s="16">
        <f>IF($B55="",0,IFERROR(INDEX(Projects!$E$3:$E$42,MATCH($B55,ProjectList,0)),0))</f>
        <v/>
      </c>
      <c r="E55" s="17" t="n"/>
      <c r="F55" s="17" t="n"/>
      <c r="G55" s="17" t="n"/>
      <c r="H55" s="17" t="n"/>
      <c r="I55" s="17" t="n"/>
      <c r="J55" s="17" t="n"/>
      <c r="K55" s="17" t="n"/>
      <c r="L55" s="17" t="n"/>
      <c r="M55" s="17" t="n"/>
      <c r="N55" s="17" t="n"/>
      <c r="O55" s="17" t="n"/>
      <c r="P55" s="17" t="n"/>
      <c r="Q55" s="18">
        <f>IF(AND($A55="",$B55=""),"",SUM(E55:P55))</f>
        <v/>
      </c>
    </row>
    <row r="56">
      <c r="A56" s="12" t="n"/>
      <c r="B56" s="12" t="n"/>
      <c r="C56">
        <f>IF($B56="","",IFERROR(INDEX(Projects!$C$3:$C$42,MATCH($B56,ProjectList,0)),""))</f>
        <v/>
      </c>
      <c r="D56" s="16">
        <f>IF($B56="",0,IFERROR(INDEX(Projects!$E$3:$E$42,MATCH($B56,ProjectList,0)),0))</f>
        <v/>
      </c>
      <c r="E56" s="17" t="n"/>
      <c r="F56" s="17" t="n"/>
      <c r="G56" s="17" t="n"/>
      <c r="H56" s="17" t="n"/>
      <c r="I56" s="17" t="n"/>
      <c r="J56" s="17" t="n"/>
      <c r="K56" s="17" t="n"/>
      <c r="L56" s="17" t="n"/>
      <c r="M56" s="17" t="n"/>
      <c r="N56" s="17" t="n"/>
      <c r="O56" s="17" t="n"/>
      <c r="P56" s="17" t="n"/>
      <c r="Q56" s="18">
        <f>IF(AND($A56="",$B56=""),"",SUM(E56:P56))</f>
        <v/>
      </c>
    </row>
    <row r="57">
      <c r="A57" s="12" t="n"/>
      <c r="B57" s="12" t="n"/>
      <c r="C57">
        <f>IF($B57="","",IFERROR(INDEX(Projects!$C$3:$C$42,MATCH($B57,ProjectList,0)),""))</f>
        <v/>
      </c>
      <c r="D57" s="16">
        <f>IF($B57="",0,IFERROR(INDEX(Projects!$E$3:$E$42,MATCH($B57,ProjectList,0)),0))</f>
        <v/>
      </c>
      <c r="E57" s="17" t="n"/>
      <c r="F57" s="17" t="n"/>
      <c r="G57" s="17" t="n"/>
      <c r="H57" s="17" t="n"/>
      <c r="I57" s="17" t="n"/>
      <c r="J57" s="17" t="n"/>
      <c r="K57" s="17" t="n"/>
      <c r="L57" s="17" t="n"/>
      <c r="M57" s="17" t="n"/>
      <c r="N57" s="17" t="n"/>
      <c r="O57" s="17" t="n"/>
      <c r="P57" s="17" t="n"/>
      <c r="Q57" s="18">
        <f>IF(AND($A57="",$B57=""),"",SUM(E57:P57))</f>
        <v/>
      </c>
    </row>
    <row r="58">
      <c r="A58" s="12" t="n"/>
      <c r="B58" s="12" t="n"/>
      <c r="C58">
        <f>IF($B58="","",IFERROR(INDEX(Projects!$C$3:$C$42,MATCH($B58,ProjectList,0)),""))</f>
        <v/>
      </c>
      <c r="D58" s="16">
        <f>IF($B58="",0,IFERROR(INDEX(Projects!$E$3:$E$42,MATCH($B58,ProjectList,0)),0))</f>
        <v/>
      </c>
      <c r="E58" s="17" t="n"/>
      <c r="F58" s="17" t="n"/>
      <c r="G58" s="17" t="n"/>
      <c r="H58" s="17" t="n"/>
      <c r="I58" s="17" t="n"/>
      <c r="J58" s="17" t="n"/>
      <c r="K58" s="17" t="n"/>
      <c r="L58" s="17" t="n"/>
      <c r="M58" s="17" t="n"/>
      <c r="N58" s="17" t="n"/>
      <c r="O58" s="17" t="n"/>
      <c r="P58" s="17" t="n"/>
      <c r="Q58" s="18">
        <f>IF(AND($A58="",$B58=""),"",SUM(E58:P58))</f>
        <v/>
      </c>
    </row>
    <row r="59">
      <c r="A59" s="12" t="n"/>
      <c r="B59" s="12" t="n"/>
      <c r="C59">
        <f>IF($B59="","",IFERROR(INDEX(Projects!$C$3:$C$42,MATCH($B59,ProjectList,0)),""))</f>
        <v/>
      </c>
      <c r="D59" s="16">
        <f>IF($B59="",0,IFERROR(INDEX(Projects!$E$3:$E$42,MATCH($B59,ProjectList,0)),0))</f>
        <v/>
      </c>
      <c r="E59" s="17" t="n"/>
      <c r="F59" s="17" t="n"/>
      <c r="G59" s="17" t="n"/>
      <c r="H59" s="17" t="n"/>
      <c r="I59" s="17" t="n"/>
      <c r="J59" s="17" t="n"/>
      <c r="K59" s="17" t="n"/>
      <c r="L59" s="17" t="n"/>
      <c r="M59" s="17" t="n"/>
      <c r="N59" s="17" t="n"/>
      <c r="O59" s="17" t="n"/>
      <c r="P59" s="17" t="n"/>
      <c r="Q59" s="18">
        <f>IF(AND($A59="",$B59=""),"",SUM(E59:P59))</f>
        <v/>
      </c>
    </row>
    <row r="60">
      <c r="A60" s="12" t="n"/>
      <c r="B60" s="12" t="n"/>
      <c r="C60">
        <f>IF($B60="","",IFERROR(INDEX(Projects!$C$3:$C$42,MATCH($B60,ProjectList,0)),""))</f>
        <v/>
      </c>
      <c r="D60" s="16">
        <f>IF($B60="",0,IFERROR(INDEX(Projects!$E$3:$E$42,MATCH($B60,ProjectList,0)),0))</f>
        <v/>
      </c>
      <c r="E60" s="17" t="n"/>
      <c r="F60" s="17" t="n"/>
      <c r="G60" s="17" t="n"/>
      <c r="H60" s="17" t="n"/>
      <c r="I60" s="17" t="n"/>
      <c r="J60" s="17" t="n"/>
      <c r="K60" s="17" t="n"/>
      <c r="L60" s="17" t="n"/>
      <c r="M60" s="17" t="n"/>
      <c r="N60" s="17" t="n"/>
      <c r="O60" s="17" t="n"/>
      <c r="P60" s="17" t="n"/>
      <c r="Q60" s="18">
        <f>IF(AND($A60="",$B60=""),"",SUM(E60:P60))</f>
        <v/>
      </c>
    </row>
    <row r="61">
      <c r="A61" s="12" t="n"/>
      <c r="B61" s="12" t="n"/>
      <c r="C61">
        <f>IF($B61="","",IFERROR(INDEX(Projects!$C$3:$C$42,MATCH($B61,ProjectList,0)),""))</f>
        <v/>
      </c>
      <c r="D61" s="16">
        <f>IF($B61="",0,IFERROR(INDEX(Projects!$E$3:$E$42,MATCH($B61,ProjectList,0)),0))</f>
        <v/>
      </c>
      <c r="E61" s="17" t="n"/>
      <c r="F61" s="17" t="n"/>
      <c r="G61" s="17" t="n"/>
      <c r="H61" s="17" t="n"/>
      <c r="I61" s="17" t="n"/>
      <c r="J61" s="17" t="n"/>
      <c r="K61" s="17" t="n"/>
      <c r="L61" s="17" t="n"/>
      <c r="M61" s="17" t="n"/>
      <c r="N61" s="17" t="n"/>
      <c r="O61" s="17" t="n"/>
      <c r="P61" s="17" t="n"/>
      <c r="Q61" s="18">
        <f>IF(AND($A61="",$B61=""),"",SUM(E61:P61))</f>
        <v/>
      </c>
    </row>
    <row r="62">
      <c r="A62" s="12" t="n"/>
      <c r="B62" s="12" t="n"/>
      <c r="C62">
        <f>IF($B62="","",IFERROR(INDEX(Projects!$C$3:$C$42,MATCH($B62,ProjectList,0)),""))</f>
        <v/>
      </c>
      <c r="D62" s="16">
        <f>IF($B62="",0,IFERROR(INDEX(Projects!$E$3:$E$42,MATCH($B62,ProjectList,0)),0))</f>
        <v/>
      </c>
      <c r="E62" s="17" t="n"/>
      <c r="F62" s="17" t="n"/>
      <c r="G62" s="17" t="n"/>
      <c r="H62" s="17" t="n"/>
      <c r="I62" s="17" t="n"/>
      <c r="J62" s="17" t="n"/>
      <c r="K62" s="17" t="n"/>
      <c r="L62" s="17" t="n"/>
      <c r="M62" s="17" t="n"/>
      <c r="N62" s="17" t="n"/>
      <c r="O62" s="17" t="n"/>
      <c r="P62" s="17" t="n"/>
      <c r="Q62" s="18">
        <f>IF(AND($A62="",$B62=""),"",SUM(E62:P62))</f>
        <v/>
      </c>
    </row>
    <row r="63">
      <c r="A63" s="12" t="n"/>
      <c r="B63" s="12" t="n"/>
      <c r="C63">
        <f>IF($B63="","",IFERROR(INDEX(Projects!$C$3:$C$42,MATCH($B63,ProjectList,0)),""))</f>
        <v/>
      </c>
      <c r="D63" s="16">
        <f>IF($B63="",0,IFERROR(INDEX(Projects!$E$3:$E$42,MATCH($B63,ProjectList,0)),0))</f>
        <v/>
      </c>
      <c r="E63" s="17" t="n"/>
      <c r="F63" s="17" t="n"/>
      <c r="G63" s="17" t="n"/>
      <c r="H63" s="17" t="n"/>
      <c r="I63" s="17" t="n"/>
      <c r="J63" s="17" t="n"/>
      <c r="K63" s="17" t="n"/>
      <c r="L63" s="17" t="n"/>
      <c r="M63" s="17" t="n"/>
      <c r="N63" s="17" t="n"/>
      <c r="O63" s="17" t="n"/>
      <c r="P63" s="17" t="n"/>
      <c r="Q63" s="18">
        <f>IF(AND($A63="",$B63=""),"",SUM(E63:P63))</f>
        <v/>
      </c>
    </row>
    <row r="64">
      <c r="A64" s="12" t="n"/>
      <c r="B64" s="12" t="n"/>
      <c r="C64">
        <f>IF($B64="","",IFERROR(INDEX(Projects!$C$3:$C$42,MATCH($B64,ProjectList,0)),""))</f>
        <v/>
      </c>
      <c r="D64" s="16">
        <f>IF($B64="",0,IFERROR(INDEX(Projects!$E$3:$E$42,MATCH($B64,ProjectList,0)),0))</f>
        <v/>
      </c>
      <c r="E64" s="17" t="n"/>
      <c r="F64" s="17" t="n"/>
      <c r="G64" s="17" t="n"/>
      <c r="H64" s="17" t="n"/>
      <c r="I64" s="17" t="n"/>
      <c r="J64" s="17" t="n"/>
      <c r="K64" s="17" t="n"/>
      <c r="L64" s="17" t="n"/>
      <c r="M64" s="17" t="n"/>
      <c r="N64" s="17" t="n"/>
      <c r="O64" s="17" t="n"/>
      <c r="P64" s="17" t="n"/>
      <c r="Q64" s="18">
        <f>IF(AND($A64="",$B64=""),"",SUM(E64:P64))</f>
        <v/>
      </c>
    </row>
    <row r="65">
      <c r="A65" s="12" t="n"/>
      <c r="B65" s="12" t="n"/>
      <c r="C65">
        <f>IF($B65="","",IFERROR(INDEX(Projects!$C$3:$C$42,MATCH($B65,ProjectList,0)),""))</f>
        <v/>
      </c>
      <c r="D65" s="16">
        <f>IF($B65="",0,IFERROR(INDEX(Projects!$E$3:$E$42,MATCH($B65,ProjectList,0)),0))</f>
        <v/>
      </c>
      <c r="E65" s="17" t="n"/>
      <c r="F65" s="17" t="n"/>
      <c r="G65" s="17" t="n"/>
      <c r="H65" s="17" t="n"/>
      <c r="I65" s="17" t="n"/>
      <c r="J65" s="17" t="n"/>
      <c r="K65" s="17" t="n"/>
      <c r="L65" s="17" t="n"/>
      <c r="M65" s="17" t="n"/>
      <c r="N65" s="17" t="n"/>
      <c r="O65" s="17" t="n"/>
      <c r="P65" s="17" t="n"/>
      <c r="Q65" s="18">
        <f>IF(AND($A65="",$B65=""),"",SUM(E65:P65))</f>
        <v/>
      </c>
    </row>
    <row r="66">
      <c r="A66" s="12" t="n"/>
      <c r="B66" s="12" t="n"/>
      <c r="C66">
        <f>IF($B66="","",IFERROR(INDEX(Projects!$C$3:$C$42,MATCH($B66,ProjectList,0)),""))</f>
        <v/>
      </c>
      <c r="D66" s="16">
        <f>IF($B66="",0,IFERROR(INDEX(Projects!$E$3:$E$42,MATCH($B66,ProjectList,0)),0))</f>
        <v/>
      </c>
      <c r="E66" s="17" t="n"/>
      <c r="F66" s="17" t="n"/>
      <c r="G66" s="17" t="n"/>
      <c r="H66" s="17" t="n"/>
      <c r="I66" s="17" t="n"/>
      <c r="J66" s="17" t="n"/>
      <c r="K66" s="17" t="n"/>
      <c r="L66" s="17" t="n"/>
      <c r="M66" s="17" t="n"/>
      <c r="N66" s="17" t="n"/>
      <c r="O66" s="17" t="n"/>
      <c r="P66" s="17" t="n"/>
      <c r="Q66" s="18">
        <f>IF(AND($A66="",$B66=""),"",SUM(E66:P66))</f>
        <v/>
      </c>
    </row>
    <row r="67">
      <c r="A67" s="12" t="n"/>
      <c r="B67" s="12" t="n"/>
      <c r="C67">
        <f>IF($B67="","",IFERROR(INDEX(Projects!$C$3:$C$42,MATCH($B67,ProjectList,0)),""))</f>
        <v/>
      </c>
      <c r="D67" s="16">
        <f>IF($B67="",0,IFERROR(INDEX(Projects!$E$3:$E$42,MATCH($B67,ProjectList,0)),0))</f>
        <v/>
      </c>
      <c r="E67" s="17" t="n"/>
      <c r="F67" s="17" t="n"/>
      <c r="G67" s="17" t="n"/>
      <c r="H67" s="17" t="n"/>
      <c r="I67" s="17" t="n"/>
      <c r="J67" s="17" t="n"/>
      <c r="K67" s="17" t="n"/>
      <c r="L67" s="17" t="n"/>
      <c r="M67" s="17" t="n"/>
      <c r="N67" s="17" t="n"/>
      <c r="O67" s="17" t="n"/>
      <c r="P67" s="17" t="n"/>
      <c r="Q67" s="18">
        <f>IF(AND($A67="",$B67=""),"",SUM(E67:P67))</f>
        <v/>
      </c>
    </row>
    <row r="68">
      <c r="A68" s="12" t="n"/>
      <c r="B68" s="12" t="n"/>
      <c r="C68">
        <f>IF($B68="","",IFERROR(INDEX(Projects!$C$3:$C$42,MATCH($B68,ProjectList,0)),""))</f>
        <v/>
      </c>
      <c r="D68" s="16">
        <f>IF($B68="",0,IFERROR(INDEX(Projects!$E$3:$E$42,MATCH($B68,ProjectList,0)),0))</f>
        <v/>
      </c>
      <c r="E68" s="17" t="n"/>
      <c r="F68" s="17" t="n"/>
      <c r="G68" s="17" t="n"/>
      <c r="H68" s="17" t="n"/>
      <c r="I68" s="17" t="n"/>
      <c r="J68" s="17" t="n"/>
      <c r="K68" s="17" t="n"/>
      <c r="L68" s="17" t="n"/>
      <c r="M68" s="17" t="n"/>
      <c r="N68" s="17" t="n"/>
      <c r="O68" s="17" t="n"/>
      <c r="P68" s="17" t="n"/>
      <c r="Q68" s="18">
        <f>IF(AND($A68="",$B68=""),"",SUM(E68:P68))</f>
        <v/>
      </c>
    </row>
    <row r="69">
      <c r="A69" s="12" t="n"/>
      <c r="B69" s="12" t="n"/>
      <c r="C69">
        <f>IF($B69="","",IFERROR(INDEX(Projects!$C$3:$C$42,MATCH($B69,ProjectList,0)),""))</f>
        <v/>
      </c>
      <c r="D69" s="16">
        <f>IF($B69="",0,IFERROR(INDEX(Projects!$E$3:$E$42,MATCH($B69,ProjectList,0)),0))</f>
        <v/>
      </c>
      <c r="E69" s="17" t="n"/>
      <c r="F69" s="17" t="n"/>
      <c r="G69" s="17" t="n"/>
      <c r="H69" s="17" t="n"/>
      <c r="I69" s="17" t="n"/>
      <c r="J69" s="17" t="n"/>
      <c r="K69" s="17" t="n"/>
      <c r="L69" s="17" t="n"/>
      <c r="M69" s="17" t="n"/>
      <c r="N69" s="17" t="n"/>
      <c r="O69" s="17" t="n"/>
      <c r="P69" s="17" t="n"/>
      <c r="Q69" s="18">
        <f>IF(AND($A69="",$B69=""),"",SUM(E69:P69))</f>
        <v/>
      </c>
    </row>
    <row r="70">
      <c r="A70" s="12" t="n"/>
      <c r="B70" s="12" t="n"/>
      <c r="C70">
        <f>IF($B70="","",IFERROR(INDEX(Projects!$C$3:$C$42,MATCH($B70,ProjectList,0)),""))</f>
        <v/>
      </c>
      <c r="D70" s="16">
        <f>IF($B70="",0,IFERROR(INDEX(Projects!$E$3:$E$42,MATCH($B70,ProjectList,0)),0))</f>
        <v/>
      </c>
      <c r="E70" s="17" t="n"/>
      <c r="F70" s="17" t="n"/>
      <c r="G70" s="17" t="n"/>
      <c r="H70" s="17" t="n"/>
      <c r="I70" s="17" t="n"/>
      <c r="J70" s="17" t="n"/>
      <c r="K70" s="17" t="n"/>
      <c r="L70" s="17" t="n"/>
      <c r="M70" s="17" t="n"/>
      <c r="N70" s="17" t="n"/>
      <c r="O70" s="17" t="n"/>
      <c r="P70" s="17" t="n"/>
      <c r="Q70" s="18">
        <f>IF(AND($A70="",$B70=""),"",SUM(E70:P70))</f>
        <v/>
      </c>
    </row>
    <row r="71">
      <c r="A71" s="12" t="n"/>
      <c r="B71" s="12" t="n"/>
      <c r="C71">
        <f>IF($B71="","",IFERROR(INDEX(Projects!$C$3:$C$42,MATCH($B71,ProjectList,0)),""))</f>
        <v/>
      </c>
      <c r="D71" s="16">
        <f>IF($B71="",0,IFERROR(INDEX(Projects!$E$3:$E$42,MATCH($B71,ProjectList,0)),0))</f>
        <v/>
      </c>
      <c r="E71" s="17" t="n"/>
      <c r="F71" s="17" t="n"/>
      <c r="G71" s="17" t="n"/>
      <c r="H71" s="17" t="n"/>
      <c r="I71" s="17" t="n"/>
      <c r="J71" s="17" t="n"/>
      <c r="K71" s="17" t="n"/>
      <c r="L71" s="17" t="n"/>
      <c r="M71" s="17" t="n"/>
      <c r="N71" s="17" t="n"/>
      <c r="O71" s="17" t="n"/>
      <c r="P71" s="17" t="n"/>
      <c r="Q71" s="18">
        <f>IF(AND($A71="",$B71=""),"",SUM(E71:P71))</f>
        <v/>
      </c>
    </row>
    <row r="72">
      <c r="A72" s="12" t="n"/>
      <c r="B72" s="12" t="n"/>
      <c r="C72">
        <f>IF($B72="","",IFERROR(INDEX(Projects!$C$3:$C$42,MATCH($B72,ProjectList,0)),""))</f>
        <v/>
      </c>
      <c r="D72" s="16">
        <f>IF($B72="",0,IFERROR(INDEX(Projects!$E$3:$E$42,MATCH($B72,ProjectList,0)),0))</f>
        <v/>
      </c>
      <c r="E72" s="17" t="n"/>
      <c r="F72" s="17" t="n"/>
      <c r="G72" s="17" t="n"/>
      <c r="H72" s="17" t="n"/>
      <c r="I72" s="17" t="n"/>
      <c r="J72" s="17" t="n"/>
      <c r="K72" s="17" t="n"/>
      <c r="L72" s="17" t="n"/>
      <c r="M72" s="17" t="n"/>
      <c r="N72" s="17" t="n"/>
      <c r="O72" s="17" t="n"/>
      <c r="P72" s="17" t="n"/>
      <c r="Q72" s="18">
        <f>IF(AND($A72="",$B72=""),"",SUM(E72:P72))</f>
        <v/>
      </c>
    </row>
    <row r="73">
      <c r="A73" s="12" t="n"/>
      <c r="B73" s="12" t="n"/>
      <c r="C73">
        <f>IF($B73="","",IFERROR(INDEX(Projects!$C$3:$C$42,MATCH($B73,ProjectList,0)),""))</f>
        <v/>
      </c>
      <c r="D73" s="16">
        <f>IF($B73="",0,IFERROR(INDEX(Projects!$E$3:$E$42,MATCH($B73,ProjectList,0)),0))</f>
        <v/>
      </c>
      <c r="E73" s="17" t="n"/>
      <c r="F73" s="17" t="n"/>
      <c r="G73" s="17" t="n"/>
      <c r="H73" s="17" t="n"/>
      <c r="I73" s="17" t="n"/>
      <c r="J73" s="17" t="n"/>
      <c r="K73" s="17" t="n"/>
      <c r="L73" s="17" t="n"/>
      <c r="M73" s="17" t="n"/>
      <c r="N73" s="17" t="n"/>
      <c r="O73" s="17" t="n"/>
      <c r="P73" s="17" t="n"/>
      <c r="Q73" s="18">
        <f>IF(AND($A73="",$B73=""),"",SUM(E73:P73))</f>
        <v/>
      </c>
    </row>
    <row r="74">
      <c r="A74" s="12" t="n"/>
      <c r="B74" s="12" t="n"/>
      <c r="C74">
        <f>IF($B74="","",IFERROR(INDEX(Projects!$C$3:$C$42,MATCH($B74,ProjectList,0)),""))</f>
        <v/>
      </c>
      <c r="D74" s="16">
        <f>IF($B74="",0,IFERROR(INDEX(Projects!$E$3:$E$42,MATCH($B74,ProjectList,0)),0))</f>
        <v/>
      </c>
      <c r="E74" s="17" t="n"/>
      <c r="F74" s="17" t="n"/>
      <c r="G74" s="17" t="n"/>
      <c r="H74" s="17" t="n"/>
      <c r="I74" s="17" t="n"/>
      <c r="J74" s="17" t="n"/>
      <c r="K74" s="17" t="n"/>
      <c r="L74" s="17" t="n"/>
      <c r="M74" s="17" t="n"/>
      <c r="N74" s="17" t="n"/>
      <c r="O74" s="17" t="n"/>
      <c r="P74" s="17" t="n"/>
      <c r="Q74" s="18">
        <f>IF(AND($A74="",$B74=""),"",SUM(E74:P74))</f>
        <v/>
      </c>
    </row>
    <row r="75">
      <c r="A75" s="12" t="n"/>
      <c r="B75" s="12" t="n"/>
      <c r="C75">
        <f>IF($B75="","",IFERROR(INDEX(Projects!$C$3:$C$42,MATCH($B75,ProjectList,0)),""))</f>
        <v/>
      </c>
      <c r="D75" s="16">
        <f>IF($B75="",0,IFERROR(INDEX(Projects!$E$3:$E$42,MATCH($B75,ProjectList,0)),0))</f>
        <v/>
      </c>
      <c r="E75" s="17" t="n"/>
      <c r="F75" s="17" t="n"/>
      <c r="G75" s="17" t="n"/>
      <c r="H75" s="17" t="n"/>
      <c r="I75" s="17" t="n"/>
      <c r="J75" s="17" t="n"/>
      <c r="K75" s="17" t="n"/>
      <c r="L75" s="17" t="n"/>
      <c r="M75" s="17" t="n"/>
      <c r="N75" s="17" t="n"/>
      <c r="O75" s="17" t="n"/>
      <c r="P75" s="17" t="n"/>
      <c r="Q75" s="18">
        <f>IF(AND($A75="",$B75=""),"",SUM(E75:P75))</f>
        <v/>
      </c>
    </row>
    <row r="76">
      <c r="A76" s="12" t="n"/>
      <c r="B76" s="12" t="n"/>
      <c r="C76">
        <f>IF($B76="","",IFERROR(INDEX(Projects!$C$3:$C$42,MATCH($B76,ProjectList,0)),""))</f>
        <v/>
      </c>
      <c r="D76" s="16">
        <f>IF($B76="",0,IFERROR(INDEX(Projects!$E$3:$E$42,MATCH($B76,ProjectList,0)),0))</f>
        <v/>
      </c>
      <c r="E76" s="17" t="n"/>
      <c r="F76" s="17" t="n"/>
      <c r="G76" s="17" t="n"/>
      <c r="H76" s="17" t="n"/>
      <c r="I76" s="17" t="n"/>
      <c r="J76" s="17" t="n"/>
      <c r="K76" s="17" t="n"/>
      <c r="L76" s="17" t="n"/>
      <c r="M76" s="17" t="n"/>
      <c r="N76" s="17" t="n"/>
      <c r="O76" s="17" t="n"/>
      <c r="P76" s="17" t="n"/>
      <c r="Q76" s="18">
        <f>IF(AND($A76="",$B76=""),"",SUM(E76:P76))</f>
        <v/>
      </c>
    </row>
    <row r="77">
      <c r="A77" s="12" t="n"/>
      <c r="B77" s="12" t="n"/>
      <c r="C77">
        <f>IF($B77="","",IFERROR(INDEX(Projects!$C$3:$C$42,MATCH($B77,ProjectList,0)),""))</f>
        <v/>
      </c>
      <c r="D77" s="16">
        <f>IF($B77="",0,IFERROR(INDEX(Projects!$E$3:$E$42,MATCH($B77,ProjectList,0)),0))</f>
        <v/>
      </c>
      <c r="E77" s="17" t="n"/>
      <c r="F77" s="17" t="n"/>
      <c r="G77" s="17" t="n"/>
      <c r="H77" s="17" t="n"/>
      <c r="I77" s="17" t="n"/>
      <c r="J77" s="17" t="n"/>
      <c r="K77" s="17" t="n"/>
      <c r="L77" s="17" t="n"/>
      <c r="M77" s="17" t="n"/>
      <c r="N77" s="17" t="n"/>
      <c r="O77" s="17" t="n"/>
      <c r="P77" s="17" t="n"/>
      <c r="Q77" s="18">
        <f>IF(AND($A77="",$B77=""),"",SUM(E77:P77))</f>
        <v/>
      </c>
    </row>
    <row r="78">
      <c r="A78" s="12" t="n"/>
      <c r="B78" s="12" t="n"/>
      <c r="C78">
        <f>IF($B78="","",IFERROR(INDEX(Projects!$C$3:$C$42,MATCH($B78,ProjectList,0)),""))</f>
        <v/>
      </c>
      <c r="D78" s="16">
        <f>IF($B78="",0,IFERROR(INDEX(Projects!$E$3:$E$42,MATCH($B78,ProjectList,0)),0))</f>
        <v/>
      </c>
      <c r="E78" s="17" t="n"/>
      <c r="F78" s="17" t="n"/>
      <c r="G78" s="17" t="n"/>
      <c r="H78" s="17" t="n"/>
      <c r="I78" s="17" t="n"/>
      <c r="J78" s="17" t="n"/>
      <c r="K78" s="17" t="n"/>
      <c r="L78" s="17" t="n"/>
      <c r="M78" s="17" t="n"/>
      <c r="N78" s="17" t="n"/>
      <c r="O78" s="17" t="n"/>
      <c r="P78" s="17" t="n"/>
      <c r="Q78" s="18">
        <f>IF(AND($A78="",$B78=""),"",SUM(E78:P78))</f>
        <v/>
      </c>
    </row>
    <row r="79">
      <c r="A79" s="12" t="n"/>
      <c r="B79" s="12" t="n"/>
      <c r="C79">
        <f>IF($B79="","",IFERROR(INDEX(Projects!$C$3:$C$42,MATCH($B79,ProjectList,0)),""))</f>
        <v/>
      </c>
      <c r="D79" s="16">
        <f>IF($B79="",0,IFERROR(INDEX(Projects!$E$3:$E$42,MATCH($B79,ProjectList,0)),0))</f>
        <v/>
      </c>
      <c r="E79" s="17" t="n"/>
      <c r="F79" s="17" t="n"/>
      <c r="G79" s="17" t="n"/>
      <c r="H79" s="17" t="n"/>
      <c r="I79" s="17" t="n"/>
      <c r="J79" s="17" t="n"/>
      <c r="K79" s="17" t="n"/>
      <c r="L79" s="17" t="n"/>
      <c r="M79" s="17" t="n"/>
      <c r="N79" s="17" t="n"/>
      <c r="O79" s="17" t="n"/>
      <c r="P79" s="17" t="n"/>
      <c r="Q79" s="18">
        <f>IF(AND($A79="",$B79=""),"",SUM(E79:P79))</f>
        <v/>
      </c>
    </row>
    <row r="80">
      <c r="A80" s="12" t="n"/>
      <c r="B80" s="12" t="n"/>
      <c r="C80">
        <f>IF($B80="","",IFERROR(INDEX(Projects!$C$3:$C$42,MATCH($B80,ProjectList,0)),""))</f>
        <v/>
      </c>
      <c r="D80" s="16">
        <f>IF($B80="",0,IFERROR(INDEX(Projects!$E$3:$E$42,MATCH($B80,ProjectList,0)),0))</f>
        <v/>
      </c>
      <c r="E80" s="17" t="n"/>
      <c r="F80" s="17" t="n"/>
      <c r="G80" s="17" t="n"/>
      <c r="H80" s="17" t="n"/>
      <c r="I80" s="17" t="n"/>
      <c r="J80" s="17" t="n"/>
      <c r="K80" s="17" t="n"/>
      <c r="L80" s="17" t="n"/>
      <c r="M80" s="17" t="n"/>
      <c r="N80" s="17" t="n"/>
      <c r="O80" s="17" t="n"/>
      <c r="P80" s="17" t="n"/>
      <c r="Q80" s="18">
        <f>IF(AND($A80="",$B80=""),"",SUM(E80:P80))</f>
        <v/>
      </c>
    </row>
    <row r="81">
      <c r="A81" s="12" t="n"/>
      <c r="B81" s="12" t="n"/>
      <c r="C81">
        <f>IF($B81="","",IFERROR(INDEX(Projects!$C$3:$C$42,MATCH($B81,ProjectList,0)),""))</f>
        <v/>
      </c>
      <c r="D81" s="16">
        <f>IF($B81="",0,IFERROR(INDEX(Projects!$E$3:$E$42,MATCH($B81,ProjectList,0)),0))</f>
        <v/>
      </c>
      <c r="E81" s="17" t="n"/>
      <c r="F81" s="17" t="n"/>
      <c r="G81" s="17" t="n"/>
      <c r="H81" s="17" t="n"/>
      <c r="I81" s="17" t="n"/>
      <c r="J81" s="17" t="n"/>
      <c r="K81" s="17" t="n"/>
      <c r="L81" s="17" t="n"/>
      <c r="M81" s="17" t="n"/>
      <c r="N81" s="17" t="n"/>
      <c r="O81" s="17" t="n"/>
      <c r="P81" s="17" t="n"/>
      <c r="Q81" s="18">
        <f>IF(AND($A81="",$B81=""),"",SUM(E81:P81))</f>
        <v/>
      </c>
    </row>
    <row r="82">
      <c r="A82" s="12" t="n"/>
      <c r="B82" s="12" t="n"/>
      <c r="C82">
        <f>IF($B82="","",IFERROR(INDEX(Projects!$C$3:$C$42,MATCH($B82,ProjectList,0)),""))</f>
        <v/>
      </c>
      <c r="D82" s="16">
        <f>IF($B82="",0,IFERROR(INDEX(Projects!$E$3:$E$42,MATCH($B82,ProjectList,0)),0))</f>
        <v/>
      </c>
      <c r="E82" s="17" t="n"/>
      <c r="F82" s="17" t="n"/>
      <c r="G82" s="17" t="n"/>
      <c r="H82" s="17" t="n"/>
      <c r="I82" s="17" t="n"/>
      <c r="J82" s="17" t="n"/>
      <c r="K82" s="17" t="n"/>
      <c r="L82" s="17" t="n"/>
      <c r="M82" s="17" t="n"/>
      <c r="N82" s="17" t="n"/>
      <c r="O82" s="17" t="n"/>
      <c r="P82" s="17" t="n"/>
      <c r="Q82" s="18">
        <f>IF(AND($A82="",$B82=""),"",SUM(E82:P82))</f>
        <v/>
      </c>
    </row>
    <row r="83">
      <c r="A83" s="12" t="n"/>
      <c r="B83" s="12" t="n"/>
      <c r="C83">
        <f>IF($B83="","",IFERROR(INDEX(Projects!$C$3:$C$42,MATCH($B83,ProjectList,0)),""))</f>
        <v/>
      </c>
      <c r="D83" s="16">
        <f>IF($B83="",0,IFERROR(INDEX(Projects!$E$3:$E$42,MATCH($B83,ProjectList,0)),0))</f>
        <v/>
      </c>
      <c r="E83" s="17" t="n"/>
      <c r="F83" s="17" t="n"/>
      <c r="G83" s="17" t="n"/>
      <c r="H83" s="17" t="n"/>
      <c r="I83" s="17" t="n"/>
      <c r="J83" s="17" t="n"/>
      <c r="K83" s="17" t="n"/>
      <c r="L83" s="17" t="n"/>
      <c r="M83" s="17" t="n"/>
      <c r="N83" s="17" t="n"/>
      <c r="O83" s="17" t="n"/>
      <c r="P83" s="17" t="n"/>
      <c r="Q83" s="18">
        <f>IF(AND($A83="",$B83=""),"",SUM(E83:P83))</f>
        <v/>
      </c>
    </row>
    <row r="84">
      <c r="A84" s="12" t="n"/>
      <c r="B84" s="12" t="n"/>
      <c r="C84">
        <f>IF($B84="","",IFERROR(INDEX(Projects!$C$3:$C$42,MATCH($B84,ProjectList,0)),""))</f>
        <v/>
      </c>
      <c r="D84" s="16">
        <f>IF($B84="",0,IFERROR(INDEX(Projects!$E$3:$E$42,MATCH($B84,ProjectList,0)),0))</f>
        <v/>
      </c>
      <c r="E84" s="17" t="n"/>
      <c r="F84" s="17" t="n"/>
      <c r="G84" s="17" t="n"/>
      <c r="H84" s="17" t="n"/>
      <c r="I84" s="17" t="n"/>
      <c r="J84" s="17" t="n"/>
      <c r="K84" s="17" t="n"/>
      <c r="L84" s="17" t="n"/>
      <c r="M84" s="17" t="n"/>
      <c r="N84" s="17" t="n"/>
      <c r="O84" s="17" t="n"/>
      <c r="P84" s="17" t="n"/>
      <c r="Q84" s="18">
        <f>IF(AND($A84="",$B84=""),"",SUM(E84:P84))</f>
        <v/>
      </c>
    </row>
    <row r="85">
      <c r="A85" s="12" t="n"/>
      <c r="B85" s="12" t="n"/>
      <c r="C85">
        <f>IF($B85="","",IFERROR(INDEX(Projects!$C$3:$C$42,MATCH($B85,ProjectList,0)),""))</f>
        <v/>
      </c>
      <c r="D85" s="16">
        <f>IF($B85="",0,IFERROR(INDEX(Projects!$E$3:$E$42,MATCH($B85,ProjectList,0)),0))</f>
        <v/>
      </c>
      <c r="E85" s="17" t="n"/>
      <c r="F85" s="17" t="n"/>
      <c r="G85" s="17" t="n"/>
      <c r="H85" s="17" t="n"/>
      <c r="I85" s="17" t="n"/>
      <c r="J85" s="17" t="n"/>
      <c r="K85" s="17" t="n"/>
      <c r="L85" s="17" t="n"/>
      <c r="M85" s="17" t="n"/>
      <c r="N85" s="17" t="n"/>
      <c r="O85" s="17" t="n"/>
      <c r="P85" s="17" t="n"/>
      <c r="Q85" s="18">
        <f>IF(AND($A85="",$B85=""),"",SUM(E85:P85))</f>
        <v/>
      </c>
    </row>
    <row r="86">
      <c r="A86" s="12" t="n"/>
      <c r="B86" s="12" t="n"/>
      <c r="C86">
        <f>IF($B86="","",IFERROR(INDEX(Projects!$C$3:$C$42,MATCH($B86,ProjectList,0)),""))</f>
        <v/>
      </c>
      <c r="D86" s="16">
        <f>IF($B86="",0,IFERROR(INDEX(Projects!$E$3:$E$42,MATCH($B86,ProjectList,0)),0))</f>
        <v/>
      </c>
      <c r="E86" s="17" t="n"/>
      <c r="F86" s="17" t="n"/>
      <c r="G86" s="17" t="n"/>
      <c r="H86" s="17" t="n"/>
      <c r="I86" s="17" t="n"/>
      <c r="J86" s="17" t="n"/>
      <c r="K86" s="17" t="n"/>
      <c r="L86" s="17" t="n"/>
      <c r="M86" s="17" t="n"/>
      <c r="N86" s="17" t="n"/>
      <c r="O86" s="17" t="n"/>
      <c r="P86" s="17" t="n"/>
      <c r="Q86" s="18">
        <f>IF(AND($A86="",$B86=""),"",SUM(E86:P86))</f>
        <v/>
      </c>
    </row>
    <row r="87">
      <c r="A87" s="12" t="n"/>
      <c r="B87" s="12" t="n"/>
      <c r="C87">
        <f>IF($B87="","",IFERROR(INDEX(Projects!$C$3:$C$42,MATCH($B87,ProjectList,0)),""))</f>
        <v/>
      </c>
      <c r="D87" s="16">
        <f>IF($B87="",0,IFERROR(INDEX(Projects!$E$3:$E$42,MATCH($B87,ProjectList,0)),0))</f>
        <v/>
      </c>
      <c r="E87" s="17" t="n"/>
      <c r="F87" s="17" t="n"/>
      <c r="G87" s="17" t="n"/>
      <c r="H87" s="17" t="n"/>
      <c r="I87" s="17" t="n"/>
      <c r="J87" s="17" t="n"/>
      <c r="K87" s="17" t="n"/>
      <c r="L87" s="17" t="n"/>
      <c r="M87" s="17" t="n"/>
      <c r="N87" s="17" t="n"/>
      <c r="O87" s="17" t="n"/>
      <c r="P87" s="17" t="n"/>
      <c r="Q87" s="18">
        <f>IF(AND($A87="",$B87=""),"",SUM(E87:P87))</f>
        <v/>
      </c>
    </row>
    <row r="88">
      <c r="A88" s="12" t="n"/>
      <c r="B88" s="12" t="n"/>
      <c r="C88">
        <f>IF($B88="","",IFERROR(INDEX(Projects!$C$3:$C$42,MATCH($B88,ProjectList,0)),""))</f>
        <v/>
      </c>
      <c r="D88" s="16">
        <f>IF($B88="",0,IFERROR(INDEX(Projects!$E$3:$E$42,MATCH($B88,ProjectList,0)),0))</f>
        <v/>
      </c>
      <c r="E88" s="17" t="n"/>
      <c r="F88" s="17" t="n"/>
      <c r="G88" s="17" t="n"/>
      <c r="H88" s="17" t="n"/>
      <c r="I88" s="17" t="n"/>
      <c r="J88" s="17" t="n"/>
      <c r="K88" s="17" t="n"/>
      <c r="L88" s="17" t="n"/>
      <c r="M88" s="17" t="n"/>
      <c r="N88" s="17" t="n"/>
      <c r="O88" s="17" t="n"/>
      <c r="P88" s="17" t="n"/>
      <c r="Q88" s="18">
        <f>IF(AND($A88="",$B88=""),"",SUM(E88:P88))</f>
        <v/>
      </c>
    </row>
    <row r="89">
      <c r="A89" s="12" t="n"/>
      <c r="B89" s="12" t="n"/>
      <c r="C89">
        <f>IF($B89="","",IFERROR(INDEX(Projects!$C$3:$C$42,MATCH($B89,ProjectList,0)),""))</f>
        <v/>
      </c>
      <c r="D89" s="16">
        <f>IF($B89="",0,IFERROR(INDEX(Projects!$E$3:$E$42,MATCH($B89,ProjectList,0)),0))</f>
        <v/>
      </c>
      <c r="E89" s="17" t="n"/>
      <c r="F89" s="17" t="n"/>
      <c r="G89" s="17" t="n"/>
      <c r="H89" s="17" t="n"/>
      <c r="I89" s="17" t="n"/>
      <c r="J89" s="17" t="n"/>
      <c r="K89" s="17" t="n"/>
      <c r="L89" s="17" t="n"/>
      <c r="M89" s="17" t="n"/>
      <c r="N89" s="17" t="n"/>
      <c r="O89" s="17" t="n"/>
      <c r="P89" s="17" t="n"/>
      <c r="Q89" s="18">
        <f>IF(AND($A89="",$B89=""),"",SUM(E89:P89))</f>
        <v/>
      </c>
    </row>
    <row r="90">
      <c r="A90" s="12" t="n"/>
      <c r="B90" s="12" t="n"/>
      <c r="C90">
        <f>IF($B90="","",IFERROR(INDEX(Projects!$C$3:$C$42,MATCH($B90,ProjectList,0)),""))</f>
        <v/>
      </c>
      <c r="D90" s="16">
        <f>IF($B90="",0,IFERROR(INDEX(Projects!$E$3:$E$42,MATCH($B90,ProjectList,0)),0))</f>
        <v/>
      </c>
      <c r="E90" s="17" t="n"/>
      <c r="F90" s="17" t="n"/>
      <c r="G90" s="17" t="n"/>
      <c r="H90" s="17" t="n"/>
      <c r="I90" s="17" t="n"/>
      <c r="J90" s="17" t="n"/>
      <c r="K90" s="17" t="n"/>
      <c r="L90" s="17" t="n"/>
      <c r="M90" s="17" t="n"/>
      <c r="N90" s="17" t="n"/>
      <c r="O90" s="17" t="n"/>
      <c r="P90" s="17" t="n"/>
      <c r="Q90" s="18">
        <f>IF(AND($A90="",$B90=""),"",SUM(E90:P90))</f>
        <v/>
      </c>
    </row>
    <row r="91">
      <c r="A91" s="12" t="n"/>
      <c r="B91" s="12" t="n"/>
      <c r="C91">
        <f>IF($B91="","",IFERROR(INDEX(Projects!$C$3:$C$42,MATCH($B91,ProjectList,0)),""))</f>
        <v/>
      </c>
      <c r="D91" s="16">
        <f>IF($B91="",0,IFERROR(INDEX(Projects!$E$3:$E$42,MATCH($B91,ProjectList,0)),0))</f>
        <v/>
      </c>
      <c r="E91" s="17" t="n"/>
      <c r="F91" s="17" t="n"/>
      <c r="G91" s="17" t="n"/>
      <c r="H91" s="17" t="n"/>
      <c r="I91" s="17" t="n"/>
      <c r="J91" s="17" t="n"/>
      <c r="K91" s="17" t="n"/>
      <c r="L91" s="17" t="n"/>
      <c r="M91" s="17" t="n"/>
      <c r="N91" s="17" t="n"/>
      <c r="O91" s="17" t="n"/>
      <c r="P91" s="17" t="n"/>
      <c r="Q91" s="18">
        <f>IF(AND($A91="",$B91=""),"",SUM(E91:P91))</f>
        <v/>
      </c>
    </row>
    <row r="92">
      <c r="A92" s="12" t="n"/>
      <c r="B92" s="12" t="n"/>
      <c r="C92">
        <f>IF($B92="","",IFERROR(INDEX(Projects!$C$3:$C$42,MATCH($B92,ProjectList,0)),""))</f>
        <v/>
      </c>
      <c r="D92" s="16">
        <f>IF($B92="",0,IFERROR(INDEX(Projects!$E$3:$E$42,MATCH($B92,ProjectList,0)),0))</f>
        <v/>
      </c>
      <c r="E92" s="17" t="n"/>
      <c r="F92" s="17" t="n"/>
      <c r="G92" s="17" t="n"/>
      <c r="H92" s="17" t="n"/>
      <c r="I92" s="17" t="n"/>
      <c r="J92" s="17" t="n"/>
      <c r="K92" s="17" t="n"/>
      <c r="L92" s="17" t="n"/>
      <c r="M92" s="17" t="n"/>
      <c r="N92" s="17" t="n"/>
      <c r="O92" s="17" t="n"/>
      <c r="P92" s="17" t="n"/>
      <c r="Q92" s="18">
        <f>IF(AND($A92="",$B92=""),"",SUM(E92:P92))</f>
        <v/>
      </c>
    </row>
    <row r="93">
      <c r="A93" s="12" t="n"/>
      <c r="B93" s="12" t="n"/>
      <c r="C93">
        <f>IF($B93="","",IFERROR(INDEX(Projects!$C$3:$C$42,MATCH($B93,ProjectList,0)),""))</f>
        <v/>
      </c>
      <c r="D93" s="16">
        <f>IF($B93="",0,IFERROR(INDEX(Projects!$E$3:$E$42,MATCH($B93,ProjectList,0)),0))</f>
        <v/>
      </c>
      <c r="E93" s="17" t="n"/>
      <c r="F93" s="17" t="n"/>
      <c r="G93" s="17" t="n"/>
      <c r="H93" s="17" t="n"/>
      <c r="I93" s="17" t="n"/>
      <c r="J93" s="17" t="n"/>
      <c r="K93" s="17" t="n"/>
      <c r="L93" s="17" t="n"/>
      <c r="M93" s="17" t="n"/>
      <c r="N93" s="17" t="n"/>
      <c r="O93" s="17" t="n"/>
      <c r="P93" s="17" t="n"/>
      <c r="Q93" s="18">
        <f>IF(AND($A93="",$B93=""),"",SUM(E93:P93))</f>
        <v/>
      </c>
    </row>
    <row r="94">
      <c r="A94" s="12" t="n"/>
      <c r="B94" s="12" t="n"/>
      <c r="C94">
        <f>IF($B94="","",IFERROR(INDEX(Projects!$C$3:$C$42,MATCH($B94,ProjectList,0)),""))</f>
        <v/>
      </c>
      <c r="D94" s="16">
        <f>IF($B94="",0,IFERROR(INDEX(Projects!$E$3:$E$42,MATCH($B94,ProjectList,0)),0))</f>
        <v/>
      </c>
      <c r="E94" s="17" t="n"/>
      <c r="F94" s="17" t="n"/>
      <c r="G94" s="17" t="n"/>
      <c r="H94" s="17" t="n"/>
      <c r="I94" s="17" t="n"/>
      <c r="J94" s="17" t="n"/>
      <c r="K94" s="17" t="n"/>
      <c r="L94" s="17" t="n"/>
      <c r="M94" s="17" t="n"/>
      <c r="N94" s="17" t="n"/>
      <c r="O94" s="17" t="n"/>
      <c r="P94" s="17" t="n"/>
      <c r="Q94" s="18">
        <f>IF(AND($A94="",$B94=""),"",SUM(E94:P94))</f>
        <v/>
      </c>
    </row>
    <row r="95">
      <c r="A95" s="12" t="n"/>
      <c r="B95" s="12" t="n"/>
      <c r="C95">
        <f>IF($B95="","",IFERROR(INDEX(Projects!$C$3:$C$42,MATCH($B95,ProjectList,0)),""))</f>
        <v/>
      </c>
      <c r="D95" s="16">
        <f>IF($B95="",0,IFERROR(INDEX(Projects!$E$3:$E$42,MATCH($B95,ProjectList,0)),0))</f>
        <v/>
      </c>
      <c r="E95" s="17" t="n"/>
      <c r="F95" s="17" t="n"/>
      <c r="G95" s="17" t="n"/>
      <c r="H95" s="17" t="n"/>
      <c r="I95" s="17" t="n"/>
      <c r="J95" s="17" t="n"/>
      <c r="K95" s="17" t="n"/>
      <c r="L95" s="17" t="n"/>
      <c r="M95" s="17" t="n"/>
      <c r="N95" s="17" t="n"/>
      <c r="O95" s="17" t="n"/>
      <c r="P95" s="17" t="n"/>
      <c r="Q95" s="18">
        <f>IF(AND($A95="",$B95=""),"",SUM(E95:P95))</f>
        <v/>
      </c>
    </row>
    <row r="96">
      <c r="A96" s="12" t="n"/>
      <c r="B96" s="12" t="n"/>
      <c r="C96">
        <f>IF($B96="","",IFERROR(INDEX(Projects!$C$3:$C$42,MATCH($B96,ProjectList,0)),""))</f>
        <v/>
      </c>
      <c r="D96" s="16">
        <f>IF($B96="",0,IFERROR(INDEX(Projects!$E$3:$E$42,MATCH($B96,ProjectList,0)),0))</f>
        <v/>
      </c>
      <c r="E96" s="17" t="n"/>
      <c r="F96" s="17" t="n"/>
      <c r="G96" s="17" t="n"/>
      <c r="H96" s="17" t="n"/>
      <c r="I96" s="17" t="n"/>
      <c r="J96" s="17" t="n"/>
      <c r="K96" s="17" t="n"/>
      <c r="L96" s="17" t="n"/>
      <c r="M96" s="17" t="n"/>
      <c r="N96" s="17" t="n"/>
      <c r="O96" s="17" t="n"/>
      <c r="P96" s="17" t="n"/>
      <c r="Q96" s="18">
        <f>IF(AND($A96="",$B96=""),"",SUM(E96:P96))</f>
        <v/>
      </c>
    </row>
    <row r="97">
      <c r="A97" s="12" t="n"/>
      <c r="B97" s="12" t="n"/>
      <c r="C97">
        <f>IF($B97="","",IFERROR(INDEX(Projects!$C$3:$C$42,MATCH($B97,ProjectList,0)),""))</f>
        <v/>
      </c>
      <c r="D97" s="16">
        <f>IF($B97="",0,IFERROR(INDEX(Projects!$E$3:$E$42,MATCH($B97,ProjectList,0)),0))</f>
        <v/>
      </c>
      <c r="E97" s="17" t="n"/>
      <c r="F97" s="17" t="n"/>
      <c r="G97" s="17" t="n"/>
      <c r="H97" s="17" t="n"/>
      <c r="I97" s="17" t="n"/>
      <c r="J97" s="17" t="n"/>
      <c r="K97" s="17" t="n"/>
      <c r="L97" s="17" t="n"/>
      <c r="M97" s="17" t="n"/>
      <c r="N97" s="17" t="n"/>
      <c r="O97" s="17" t="n"/>
      <c r="P97" s="17" t="n"/>
      <c r="Q97" s="18">
        <f>IF(AND($A97="",$B97=""),"",SUM(E97:P97))</f>
        <v/>
      </c>
    </row>
    <row r="98">
      <c r="A98" s="12" t="n"/>
      <c r="B98" s="12" t="n"/>
      <c r="C98">
        <f>IF($B98="","",IFERROR(INDEX(Projects!$C$3:$C$42,MATCH($B98,ProjectList,0)),""))</f>
        <v/>
      </c>
      <c r="D98" s="16">
        <f>IF($B98="",0,IFERROR(INDEX(Projects!$E$3:$E$42,MATCH($B98,ProjectList,0)),0))</f>
        <v/>
      </c>
      <c r="E98" s="17" t="n"/>
      <c r="F98" s="17" t="n"/>
      <c r="G98" s="17" t="n"/>
      <c r="H98" s="17" t="n"/>
      <c r="I98" s="17" t="n"/>
      <c r="J98" s="17" t="n"/>
      <c r="K98" s="17" t="n"/>
      <c r="L98" s="17" t="n"/>
      <c r="M98" s="17" t="n"/>
      <c r="N98" s="17" t="n"/>
      <c r="O98" s="17" t="n"/>
      <c r="P98" s="17" t="n"/>
      <c r="Q98" s="18">
        <f>IF(AND($A98="",$B98=""),"",SUM(E98:P98))</f>
        <v/>
      </c>
    </row>
    <row r="99">
      <c r="A99" s="12" t="n"/>
      <c r="B99" s="12" t="n"/>
      <c r="C99">
        <f>IF($B99="","",IFERROR(INDEX(Projects!$C$3:$C$42,MATCH($B99,ProjectList,0)),""))</f>
        <v/>
      </c>
      <c r="D99" s="16">
        <f>IF($B99="",0,IFERROR(INDEX(Projects!$E$3:$E$42,MATCH($B99,ProjectList,0)),0))</f>
        <v/>
      </c>
      <c r="E99" s="17" t="n"/>
      <c r="F99" s="17" t="n"/>
      <c r="G99" s="17" t="n"/>
      <c r="H99" s="17" t="n"/>
      <c r="I99" s="17" t="n"/>
      <c r="J99" s="17" t="n"/>
      <c r="K99" s="17" t="n"/>
      <c r="L99" s="17" t="n"/>
      <c r="M99" s="17" t="n"/>
      <c r="N99" s="17" t="n"/>
      <c r="O99" s="17" t="n"/>
      <c r="P99" s="17" t="n"/>
      <c r="Q99" s="18">
        <f>IF(AND($A99="",$B99=""),"",SUM(E99:P99))</f>
        <v/>
      </c>
    </row>
    <row r="100">
      <c r="A100" s="12" t="n"/>
      <c r="B100" s="12" t="n"/>
      <c r="C100">
        <f>IF($B100="","",IFERROR(INDEX(Projects!$C$3:$C$42,MATCH($B100,ProjectList,0)),""))</f>
        <v/>
      </c>
      <c r="D100" s="16">
        <f>IF($B100="",0,IFERROR(INDEX(Projects!$E$3:$E$42,MATCH($B100,ProjectList,0)),0))</f>
        <v/>
      </c>
      <c r="E100" s="17" t="n"/>
      <c r="F100" s="17" t="n"/>
      <c r="G100" s="17" t="n"/>
      <c r="H100" s="17" t="n"/>
      <c r="I100" s="17" t="n"/>
      <c r="J100" s="17" t="n"/>
      <c r="K100" s="17" t="n"/>
      <c r="L100" s="17" t="n"/>
      <c r="M100" s="17" t="n"/>
      <c r="N100" s="17" t="n"/>
      <c r="O100" s="17" t="n"/>
      <c r="P100" s="17" t="n"/>
      <c r="Q100" s="18">
        <f>IF(AND($A100="",$B100=""),"",SUM(E100:P100))</f>
        <v/>
      </c>
    </row>
    <row r="101">
      <c r="A101" s="12" t="n"/>
      <c r="B101" s="12" t="n"/>
      <c r="C101">
        <f>IF($B101="","",IFERROR(INDEX(Projects!$C$3:$C$42,MATCH($B101,ProjectList,0)),""))</f>
        <v/>
      </c>
      <c r="D101" s="16">
        <f>IF($B101="",0,IFERROR(INDEX(Projects!$E$3:$E$42,MATCH($B101,ProjectList,0)),0))</f>
        <v/>
      </c>
      <c r="E101" s="17" t="n"/>
      <c r="F101" s="17" t="n"/>
      <c r="G101" s="17" t="n"/>
      <c r="H101" s="17" t="n"/>
      <c r="I101" s="17" t="n"/>
      <c r="J101" s="17" t="n"/>
      <c r="K101" s="17" t="n"/>
      <c r="L101" s="17" t="n"/>
      <c r="M101" s="17" t="n"/>
      <c r="N101" s="17" t="n"/>
      <c r="O101" s="17" t="n"/>
      <c r="P101" s="17" t="n"/>
      <c r="Q101" s="18">
        <f>IF(AND($A101="",$B101=""),"",SUM(E101:P101))</f>
        <v/>
      </c>
    </row>
    <row r="102">
      <c r="A102" s="12" t="n"/>
      <c r="B102" s="12" t="n"/>
      <c r="C102">
        <f>IF($B102="","",IFERROR(INDEX(Projects!$C$3:$C$42,MATCH($B102,ProjectList,0)),""))</f>
        <v/>
      </c>
      <c r="D102" s="16">
        <f>IF($B102="",0,IFERROR(INDEX(Projects!$E$3:$E$42,MATCH($B102,ProjectList,0)),0))</f>
        <v/>
      </c>
      <c r="E102" s="17" t="n"/>
      <c r="F102" s="17" t="n"/>
      <c r="G102" s="17" t="n"/>
      <c r="H102" s="17" t="n"/>
      <c r="I102" s="17" t="n"/>
      <c r="J102" s="17" t="n"/>
      <c r="K102" s="17" t="n"/>
      <c r="L102" s="17" t="n"/>
      <c r="M102" s="17" t="n"/>
      <c r="N102" s="17" t="n"/>
      <c r="O102" s="17" t="n"/>
      <c r="P102" s="17" t="n"/>
      <c r="Q102" s="18">
        <f>IF(AND($A102="",$B102=""),"",SUM(E102:P102))</f>
        <v/>
      </c>
    </row>
    <row r="103">
      <c r="A103" s="12" t="n"/>
      <c r="B103" s="12" t="n"/>
      <c r="C103">
        <f>IF($B103="","",IFERROR(INDEX(Projects!$C$3:$C$42,MATCH($B103,ProjectList,0)),""))</f>
        <v/>
      </c>
      <c r="D103" s="16">
        <f>IF($B103="",0,IFERROR(INDEX(Projects!$E$3:$E$42,MATCH($B103,ProjectList,0)),0))</f>
        <v/>
      </c>
      <c r="E103" s="17" t="n"/>
      <c r="F103" s="17" t="n"/>
      <c r="G103" s="17" t="n"/>
      <c r="H103" s="17" t="n"/>
      <c r="I103" s="17" t="n"/>
      <c r="J103" s="17" t="n"/>
      <c r="K103" s="17" t="n"/>
      <c r="L103" s="17" t="n"/>
      <c r="M103" s="17" t="n"/>
      <c r="N103" s="17" t="n"/>
      <c r="O103" s="17" t="n"/>
      <c r="P103" s="17" t="n"/>
      <c r="Q103" s="18">
        <f>IF(AND($A103="",$B103=""),"",SUM(E103:P103))</f>
        <v/>
      </c>
    </row>
    <row r="104">
      <c r="A104" s="12" t="n"/>
      <c r="B104" s="12" t="n"/>
      <c r="C104">
        <f>IF($B104="","",IFERROR(INDEX(Projects!$C$3:$C$42,MATCH($B104,ProjectList,0)),""))</f>
        <v/>
      </c>
      <c r="D104" s="16">
        <f>IF($B104="",0,IFERROR(INDEX(Projects!$E$3:$E$42,MATCH($B104,ProjectList,0)),0))</f>
        <v/>
      </c>
      <c r="E104" s="17" t="n"/>
      <c r="F104" s="17" t="n"/>
      <c r="G104" s="17" t="n"/>
      <c r="H104" s="17" t="n"/>
      <c r="I104" s="17" t="n"/>
      <c r="J104" s="17" t="n"/>
      <c r="K104" s="17" t="n"/>
      <c r="L104" s="17" t="n"/>
      <c r="M104" s="17" t="n"/>
      <c r="N104" s="17" t="n"/>
      <c r="O104" s="17" t="n"/>
      <c r="P104" s="17" t="n"/>
      <c r="Q104" s="18">
        <f>IF(AND($A104="",$B104=""),"",SUM(E104:P104))</f>
        <v/>
      </c>
    </row>
    <row r="105">
      <c r="A105" s="12" t="n"/>
      <c r="B105" s="12" t="n"/>
      <c r="C105">
        <f>IF($B105="","",IFERROR(INDEX(Projects!$C$3:$C$42,MATCH($B105,ProjectList,0)),""))</f>
        <v/>
      </c>
      <c r="D105" s="16">
        <f>IF($B105="",0,IFERROR(INDEX(Projects!$E$3:$E$42,MATCH($B105,ProjectList,0)),0))</f>
        <v/>
      </c>
      <c r="E105" s="17" t="n"/>
      <c r="F105" s="17" t="n"/>
      <c r="G105" s="17" t="n"/>
      <c r="H105" s="17" t="n"/>
      <c r="I105" s="17" t="n"/>
      <c r="J105" s="17" t="n"/>
      <c r="K105" s="17" t="n"/>
      <c r="L105" s="17" t="n"/>
      <c r="M105" s="17" t="n"/>
      <c r="N105" s="17" t="n"/>
      <c r="O105" s="17" t="n"/>
      <c r="P105" s="17" t="n"/>
      <c r="Q105" s="18">
        <f>IF(AND($A105="",$B105=""),"",SUM(E105:P105))</f>
        <v/>
      </c>
    </row>
    <row r="106">
      <c r="A106" s="12" t="n"/>
      <c r="B106" s="12" t="n"/>
      <c r="C106">
        <f>IF($B106="","",IFERROR(INDEX(Projects!$C$3:$C$42,MATCH($B106,ProjectList,0)),""))</f>
        <v/>
      </c>
      <c r="D106" s="16">
        <f>IF($B106="",0,IFERROR(INDEX(Projects!$E$3:$E$42,MATCH($B106,ProjectList,0)),0))</f>
        <v/>
      </c>
      <c r="E106" s="17" t="n"/>
      <c r="F106" s="17" t="n"/>
      <c r="G106" s="17" t="n"/>
      <c r="H106" s="17" t="n"/>
      <c r="I106" s="17" t="n"/>
      <c r="J106" s="17" t="n"/>
      <c r="K106" s="17" t="n"/>
      <c r="L106" s="17" t="n"/>
      <c r="M106" s="17" t="n"/>
      <c r="N106" s="17" t="n"/>
      <c r="O106" s="17" t="n"/>
      <c r="P106" s="17" t="n"/>
      <c r="Q106" s="18">
        <f>IF(AND($A106="",$B106=""),"",SUM(E106:P106))</f>
        <v/>
      </c>
    </row>
    <row r="107">
      <c r="A107" s="12" t="n"/>
      <c r="B107" s="12" t="n"/>
      <c r="C107">
        <f>IF($B107="","",IFERROR(INDEX(Projects!$C$3:$C$42,MATCH($B107,ProjectList,0)),""))</f>
        <v/>
      </c>
      <c r="D107" s="16">
        <f>IF($B107="",0,IFERROR(INDEX(Projects!$E$3:$E$42,MATCH($B107,ProjectList,0)),0))</f>
        <v/>
      </c>
      <c r="E107" s="17" t="n"/>
      <c r="F107" s="17" t="n"/>
      <c r="G107" s="17" t="n"/>
      <c r="H107" s="17" t="n"/>
      <c r="I107" s="17" t="n"/>
      <c r="J107" s="17" t="n"/>
      <c r="K107" s="17" t="n"/>
      <c r="L107" s="17" t="n"/>
      <c r="M107" s="17" t="n"/>
      <c r="N107" s="17" t="n"/>
      <c r="O107" s="17" t="n"/>
      <c r="P107" s="17" t="n"/>
      <c r="Q107" s="18">
        <f>IF(AND($A107="",$B107=""),"",SUM(E107:P107))</f>
        <v/>
      </c>
    </row>
    <row r="108">
      <c r="A108" s="12" t="n"/>
      <c r="B108" s="12" t="n"/>
      <c r="C108">
        <f>IF($B108="","",IFERROR(INDEX(Projects!$C$3:$C$42,MATCH($B108,ProjectList,0)),""))</f>
        <v/>
      </c>
      <c r="D108" s="16">
        <f>IF($B108="",0,IFERROR(INDEX(Projects!$E$3:$E$42,MATCH($B108,ProjectList,0)),0))</f>
        <v/>
      </c>
      <c r="E108" s="17" t="n"/>
      <c r="F108" s="17" t="n"/>
      <c r="G108" s="17" t="n"/>
      <c r="H108" s="17" t="n"/>
      <c r="I108" s="17" t="n"/>
      <c r="J108" s="17" t="n"/>
      <c r="K108" s="17" t="n"/>
      <c r="L108" s="17" t="n"/>
      <c r="M108" s="17" t="n"/>
      <c r="N108" s="17" t="n"/>
      <c r="O108" s="17" t="n"/>
      <c r="P108" s="17" t="n"/>
      <c r="Q108" s="18">
        <f>IF(AND($A108="",$B108=""),"",SUM(E108:P108))</f>
        <v/>
      </c>
    </row>
    <row r="109">
      <c r="A109" s="12" t="n"/>
      <c r="B109" s="12" t="n"/>
      <c r="C109">
        <f>IF($B109="","",IFERROR(INDEX(Projects!$C$3:$C$42,MATCH($B109,ProjectList,0)),""))</f>
        <v/>
      </c>
      <c r="D109" s="16">
        <f>IF($B109="",0,IFERROR(INDEX(Projects!$E$3:$E$42,MATCH($B109,ProjectList,0)),0))</f>
        <v/>
      </c>
      <c r="E109" s="17" t="n"/>
      <c r="F109" s="17" t="n"/>
      <c r="G109" s="17" t="n"/>
      <c r="H109" s="17" t="n"/>
      <c r="I109" s="17" t="n"/>
      <c r="J109" s="17" t="n"/>
      <c r="K109" s="17" t="n"/>
      <c r="L109" s="17" t="n"/>
      <c r="M109" s="17" t="n"/>
      <c r="N109" s="17" t="n"/>
      <c r="O109" s="17" t="n"/>
      <c r="P109" s="17" t="n"/>
      <c r="Q109" s="18">
        <f>IF(AND($A109="",$B109=""),"",SUM(E109:P109))</f>
        <v/>
      </c>
    </row>
    <row r="110">
      <c r="A110" s="12" t="n"/>
      <c r="B110" s="12" t="n"/>
      <c r="C110">
        <f>IF($B110="","",IFERROR(INDEX(Projects!$C$3:$C$42,MATCH($B110,ProjectList,0)),""))</f>
        <v/>
      </c>
      <c r="D110" s="16">
        <f>IF($B110="",0,IFERROR(INDEX(Projects!$E$3:$E$42,MATCH($B110,ProjectList,0)),0))</f>
        <v/>
      </c>
      <c r="E110" s="17" t="n"/>
      <c r="F110" s="17" t="n"/>
      <c r="G110" s="17" t="n"/>
      <c r="H110" s="17" t="n"/>
      <c r="I110" s="17" t="n"/>
      <c r="J110" s="17" t="n"/>
      <c r="K110" s="17" t="n"/>
      <c r="L110" s="17" t="n"/>
      <c r="M110" s="17" t="n"/>
      <c r="N110" s="17" t="n"/>
      <c r="O110" s="17" t="n"/>
      <c r="P110" s="17" t="n"/>
      <c r="Q110" s="18">
        <f>IF(AND($A110="",$B110=""),"",SUM(E110:P110))</f>
        <v/>
      </c>
    </row>
    <row r="111">
      <c r="A111" s="12" t="n"/>
      <c r="B111" s="12" t="n"/>
      <c r="C111">
        <f>IF($B111="","",IFERROR(INDEX(Projects!$C$3:$C$42,MATCH($B111,ProjectList,0)),""))</f>
        <v/>
      </c>
      <c r="D111" s="16">
        <f>IF($B111="",0,IFERROR(INDEX(Projects!$E$3:$E$42,MATCH($B111,ProjectList,0)),0))</f>
        <v/>
      </c>
      <c r="E111" s="17" t="n"/>
      <c r="F111" s="17" t="n"/>
      <c r="G111" s="17" t="n"/>
      <c r="H111" s="17" t="n"/>
      <c r="I111" s="17" t="n"/>
      <c r="J111" s="17" t="n"/>
      <c r="K111" s="17" t="n"/>
      <c r="L111" s="17" t="n"/>
      <c r="M111" s="17" t="n"/>
      <c r="N111" s="17" t="n"/>
      <c r="O111" s="17" t="n"/>
      <c r="P111" s="17" t="n"/>
      <c r="Q111" s="18">
        <f>IF(AND($A111="",$B111=""),"",SUM(E111:P111))</f>
        <v/>
      </c>
    </row>
    <row r="112">
      <c r="A112" s="12" t="n"/>
      <c r="B112" s="12" t="n"/>
      <c r="C112">
        <f>IF($B112="","",IFERROR(INDEX(Projects!$C$3:$C$42,MATCH($B112,ProjectList,0)),""))</f>
        <v/>
      </c>
      <c r="D112" s="16">
        <f>IF($B112="",0,IFERROR(INDEX(Projects!$E$3:$E$42,MATCH($B112,ProjectList,0)),0))</f>
        <v/>
      </c>
      <c r="E112" s="17" t="n"/>
      <c r="F112" s="17" t="n"/>
      <c r="G112" s="17" t="n"/>
      <c r="H112" s="17" t="n"/>
      <c r="I112" s="17" t="n"/>
      <c r="J112" s="17" t="n"/>
      <c r="K112" s="17" t="n"/>
      <c r="L112" s="17" t="n"/>
      <c r="M112" s="17" t="n"/>
      <c r="N112" s="17" t="n"/>
      <c r="O112" s="17" t="n"/>
      <c r="P112" s="17" t="n"/>
      <c r="Q112" s="18">
        <f>IF(AND($A112="",$B112=""),"",SUM(E112:P112))</f>
        <v/>
      </c>
    </row>
    <row r="113">
      <c r="A113" s="12" t="n"/>
      <c r="B113" s="12" t="n"/>
      <c r="C113">
        <f>IF($B113="","",IFERROR(INDEX(Projects!$C$3:$C$42,MATCH($B113,ProjectList,0)),""))</f>
        <v/>
      </c>
      <c r="D113" s="16">
        <f>IF($B113="",0,IFERROR(INDEX(Projects!$E$3:$E$42,MATCH($B113,ProjectList,0)),0))</f>
        <v/>
      </c>
      <c r="E113" s="17" t="n"/>
      <c r="F113" s="17" t="n"/>
      <c r="G113" s="17" t="n"/>
      <c r="H113" s="17" t="n"/>
      <c r="I113" s="17" t="n"/>
      <c r="J113" s="17" t="n"/>
      <c r="K113" s="17" t="n"/>
      <c r="L113" s="17" t="n"/>
      <c r="M113" s="17" t="n"/>
      <c r="N113" s="17" t="n"/>
      <c r="O113" s="17" t="n"/>
      <c r="P113" s="17" t="n"/>
      <c r="Q113" s="18">
        <f>IF(AND($A113="",$B113=""),"",SUM(E113:P113))</f>
        <v/>
      </c>
    </row>
    <row r="114">
      <c r="A114" s="12" t="n"/>
      <c r="B114" s="12" t="n"/>
      <c r="C114">
        <f>IF($B114="","",IFERROR(INDEX(Projects!$C$3:$C$42,MATCH($B114,ProjectList,0)),""))</f>
        <v/>
      </c>
      <c r="D114" s="16">
        <f>IF($B114="",0,IFERROR(INDEX(Projects!$E$3:$E$42,MATCH($B114,ProjectList,0)),0))</f>
        <v/>
      </c>
      <c r="E114" s="17" t="n"/>
      <c r="F114" s="17" t="n"/>
      <c r="G114" s="17" t="n"/>
      <c r="H114" s="17" t="n"/>
      <c r="I114" s="17" t="n"/>
      <c r="J114" s="17" t="n"/>
      <c r="K114" s="17" t="n"/>
      <c r="L114" s="17" t="n"/>
      <c r="M114" s="17" t="n"/>
      <c r="N114" s="17" t="n"/>
      <c r="O114" s="17" t="n"/>
      <c r="P114" s="17" t="n"/>
      <c r="Q114" s="18">
        <f>IF(AND($A114="",$B114=""),"",SUM(E114:P114))</f>
        <v/>
      </c>
    </row>
    <row r="115">
      <c r="A115" s="12" t="n"/>
      <c r="B115" s="12" t="n"/>
      <c r="C115">
        <f>IF($B115="","",IFERROR(INDEX(Projects!$C$3:$C$42,MATCH($B115,ProjectList,0)),""))</f>
        <v/>
      </c>
      <c r="D115" s="16">
        <f>IF($B115="",0,IFERROR(INDEX(Projects!$E$3:$E$42,MATCH($B115,ProjectList,0)),0))</f>
        <v/>
      </c>
      <c r="E115" s="17" t="n"/>
      <c r="F115" s="17" t="n"/>
      <c r="G115" s="17" t="n"/>
      <c r="H115" s="17" t="n"/>
      <c r="I115" s="17" t="n"/>
      <c r="J115" s="17" t="n"/>
      <c r="K115" s="17" t="n"/>
      <c r="L115" s="17" t="n"/>
      <c r="M115" s="17" t="n"/>
      <c r="N115" s="17" t="n"/>
      <c r="O115" s="17" t="n"/>
      <c r="P115" s="17" t="n"/>
      <c r="Q115" s="18">
        <f>IF(AND($A115="",$B115=""),"",SUM(E115:P115))</f>
        <v/>
      </c>
    </row>
    <row r="116">
      <c r="A116" s="12" t="n"/>
      <c r="B116" s="12" t="n"/>
      <c r="C116">
        <f>IF($B116="","",IFERROR(INDEX(Projects!$C$3:$C$42,MATCH($B116,ProjectList,0)),""))</f>
        <v/>
      </c>
      <c r="D116" s="16">
        <f>IF($B116="",0,IFERROR(INDEX(Projects!$E$3:$E$42,MATCH($B116,ProjectList,0)),0))</f>
        <v/>
      </c>
      <c r="E116" s="17" t="n"/>
      <c r="F116" s="17" t="n"/>
      <c r="G116" s="17" t="n"/>
      <c r="H116" s="17" t="n"/>
      <c r="I116" s="17" t="n"/>
      <c r="J116" s="17" t="n"/>
      <c r="K116" s="17" t="n"/>
      <c r="L116" s="17" t="n"/>
      <c r="M116" s="17" t="n"/>
      <c r="N116" s="17" t="n"/>
      <c r="O116" s="17" t="n"/>
      <c r="P116" s="17" t="n"/>
      <c r="Q116" s="18">
        <f>IF(AND($A116="",$B116=""),"",SUM(E116:P116))</f>
        <v/>
      </c>
    </row>
    <row r="117">
      <c r="A117" s="12" t="n"/>
      <c r="B117" s="12" t="n"/>
      <c r="C117">
        <f>IF($B117="","",IFERROR(INDEX(Projects!$C$3:$C$42,MATCH($B117,ProjectList,0)),""))</f>
        <v/>
      </c>
      <c r="D117" s="16">
        <f>IF($B117="",0,IFERROR(INDEX(Projects!$E$3:$E$42,MATCH($B117,ProjectList,0)),0))</f>
        <v/>
      </c>
      <c r="E117" s="17" t="n"/>
      <c r="F117" s="17" t="n"/>
      <c r="G117" s="17" t="n"/>
      <c r="H117" s="17" t="n"/>
      <c r="I117" s="17" t="n"/>
      <c r="J117" s="17" t="n"/>
      <c r="K117" s="17" t="n"/>
      <c r="L117" s="17" t="n"/>
      <c r="M117" s="17" t="n"/>
      <c r="N117" s="17" t="n"/>
      <c r="O117" s="17" t="n"/>
      <c r="P117" s="17" t="n"/>
      <c r="Q117" s="18">
        <f>IF(AND($A117="",$B117=""),"",SUM(E117:P117))</f>
        <v/>
      </c>
    </row>
    <row r="118">
      <c r="A118" s="12" t="n"/>
      <c r="B118" s="12" t="n"/>
      <c r="C118">
        <f>IF($B118="","",IFERROR(INDEX(Projects!$C$3:$C$42,MATCH($B118,ProjectList,0)),""))</f>
        <v/>
      </c>
      <c r="D118" s="16">
        <f>IF($B118="",0,IFERROR(INDEX(Projects!$E$3:$E$42,MATCH($B118,ProjectList,0)),0))</f>
        <v/>
      </c>
      <c r="E118" s="17" t="n"/>
      <c r="F118" s="17" t="n"/>
      <c r="G118" s="17" t="n"/>
      <c r="H118" s="17" t="n"/>
      <c r="I118" s="17" t="n"/>
      <c r="J118" s="17" t="n"/>
      <c r="K118" s="17" t="n"/>
      <c r="L118" s="17" t="n"/>
      <c r="M118" s="17" t="n"/>
      <c r="N118" s="17" t="n"/>
      <c r="O118" s="17" t="n"/>
      <c r="P118" s="17" t="n"/>
      <c r="Q118" s="18">
        <f>IF(AND($A118="",$B118=""),"",SUM(E118:P118))</f>
        <v/>
      </c>
    </row>
    <row r="119">
      <c r="A119" s="12" t="n"/>
      <c r="B119" s="12" t="n"/>
      <c r="C119">
        <f>IF($B119="","",IFERROR(INDEX(Projects!$C$3:$C$42,MATCH($B119,ProjectList,0)),""))</f>
        <v/>
      </c>
      <c r="D119" s="16">
        <f>IF($B119="",0,IFERROR(INDEX(Projects!$E$3:$E$42,MATCH($B119,ProjectList,0)),0))</f>
        <v/>
      </c>
      <c r="E119" s="17" t="n"/>
      <c r="F119" s="17" t="n"/>
      <c r="G119" s="17" t="n"/>
      <c r="H119" s="17" t="n"/>
      <c r="I119" s="17" t="n"/>
      <c r="J119" s="17" t="n"/>
      <c r="K119" s="17" t="n"/>
      <c r="L119" s="17" t="n"/>
      <c r="M119" s="17" t="n"/>
      <c r="N119" s="17" t="n"/>
      <c r="O119" s="17" t="n"/>
      <c r="P119" s="17" t="n"/>
      <c r="Q119" s="18">
        <f>IF(AND($A119="",$B119=""),"",SUM(E119:P119))</f>
        <v/>
      </c>
    </row>
    <row r="120">
      <c r="A120" s="12" t="n"/>
      <c r="B120" s="12" t="n"/>
      <c r="C120">
        <f>IF($B120="","",IFERROR(INDEX(Projects!$C$3:$C$42,MATCH($B120,ProjectList,0)),""))</f>
        <v/>
      </c>
      <c r="D120" s="16">
        <f>IF($B120="",0,IFERROR(INDEX(Projects!$E$3:$E$42,MATCH($B120,ProjectList,0)),0))</f>
        <v/>
      </c>
      <c r="E120" s="17" t="n"/>
      <c r="F120" s="17" t="n"/>
      <c r="G120" s="17" t="n"/>
      <c r="H120" s="17" t="n"/>
      <c r="I120" s="17" t="n"/>
      <c r="J120" s="17" t="n"/>
      <c r="K120" s="17" t="n"/>
      <c r="L120" s="17" t="n"/>
      <c r="M120" s="17" t="n"/>
      <c r="N120" s="17" t="n"/>
      <c r="O120" s="17" t="n"/>
      <c r="P120" s="17" t="n"/>
      <c r="Q120" s="18">
        <f>IF(AND($A120="",$B120=""),"",SUM(E120:P120))</f>
        <v/>
      </c>
    </row>
    <row r="121">
      <c r="A121" s="12" t="n"/>
      <c r="B121" s="12" t="n"/>
      <c r="C121">
        <f>IF($B121="","",IFERROR(INDEX(Projects!$C$3:$C$42,MATCH($B121,ProjectList,0)),""))</f>
        <v/>
      </c>
      <c r="D121" s="16">
        <f>IF($B121="",0,IFERROR(INDEX(Projects!$E$3:$E$42,MATCH($B121,ProjectList,0)),0))</f>
        <v/>
      </c>
      <c r="E121" s="17" t="n"/>
      <c r="F121" s="17" t="n"/>
      <c r="G121" s="17" t="n"/>
      <c r="H121" s="17" t="n"/>
      <c r="I121" s="17" t="n"/>
      <c r="J121" s="17" t="n"/>
      <c r="K121" s="17" t="n"/>
      <c r="L121" s="17" t="n"/>
      <c r="M121" s="17" t="n"/>
      <c r="N121" s="17" t="n"/>
      <c r="O121" s="17" t="n"/>
      <c r="P121" s="17" t="n"/>
      <c r="Q121" s="18">
        <f>IF(AND($A121="",$B121=""),"",SUM(E121:P121))</f>
        <v/>
      </c>
    </row>
    <row r="122">
      <c r="A122" s="12" t="n"/>
      <c r="B122" s="12" t="n"/>
      <c r="C122">
        <f>IF($B122="","",IFERROR(INDEX(Projects!$C$3:$C$42,MATCH($B122,ProjectList,0)),""))</f>
        <v/>
      </c>
      <c r="D122" s="16">
        <f>IF($B122="",0,IFERROR(INDEX(Projects!$E$3:$E$42,MATCH($B122,ProjectList,0)),0))</f>
        <v/>
      </c>
      <c r="E122" s="17" t="n"/>
      <c r="F122" s="17" t="n"/>
      <c r="G122" s="17" t="n"/>
      <c r="H122" s="17" t="n"/>
      <c r="I122" s="17" t="n"/>
      <c r="J122" s="17" t="n"/>
      <c r="K122" s="17" t="n"/>
      <c r="L122" s="17" t="n"/>
      <c r="M122" s="17" t="n"/>
      <c r="N122" s="17" t="n"/>
      <c r="O122" s="17" t="n"/>
      <c r="P122" s="17" t="n"/>
      <c r="Q122" s="18">
        <f>IF(AND($A122="",$B122=""),"",SUM(E122:P122))</f>
        <v/>
      </c>
    </row>
    <row r="123">
      <c r="A123" s="12" t="n"/>
      <c r="B123" s="12" t="n"/>
      <c r="C123">
        <f>IF($B123="","",IFERROR(INDEX(Projects!$C$3:$C$42,MATCH($B123,ProjectList,0)),""))</f>
        <v/>
      </c>
      <c r="D123" s="16">
        <f>IF($B123="",0,IFERROR(INDEX(Projects!$E$3:$E$42,MATCH($B123,ProjectList,0)),0))</f>
        <v/>
      </c>
      <c r="E123" s="17" t="n"/>
      <c r="F123" s="17" t="n"/>
      <c r="G123" s="17" t="n"/>
      <c r="H123" s="17" t="n"/>
      <c r="I123" s="17" t="n"/>
      <c r="J123" s="17" t="n"/>
      <c r="K123" s="17" t="n"/>
      <c r="L123" s="17" t="n"/>
      <c r="M123" s="17" t="n"/>
      <c r="N123" s="17" t="n"/>
      <c r="O123" s="17" t="n"/>
      <c r="P123" s="17" t="n"/>
      <c r="Q123" s="18">
        <f>IF(AND($A123="",$B123=""),"",SUM(E123:P123))</f>
        <v/>
      </c>
    </row>
    <row r="124">
      <c r="A124" s="12" t="n"/>
      <c r="B124" s="12" t="n"/>
      <c r="C124">
        <f>IF($B124="","",IFERROR(INDEX(Projects!$C$3:$C$42,MATCH($B124,ProjectList,0)),""))</f>
        <v/>
      </c>
      <c r="D124" s="16">
        <f>IF($B124="",0,IFERROR(INDEX(Projects!$E$3:$E$42,MATCH($B124,ProjectList,0)),0))</f>
        <v/>
      </c>
      <c r="E124" s="17" t="n"/>
      <c r="F124" s="17" t="n"/>
      <c r="G124" s="17" t="n"/>
      <c r="H124" s="17" t="n"/>
      <c r="I124" s="17" t="n"/>
      <c r="J124" s="17" t="n"/>
      <c r="K124" s="17" t="n"/>
      <c r="L124" s="17" t="n"/>
      <c r="M124" s="17" t="n"/>
      <c r="N124" s="17" t="n"/>
      <c r="O124" s="17" t="n"/>
      <c r="P124" s="17" t="n"/>
      <c r="Q124" s="18">
        <f>IF(AND($A124="",$B124=""),"",SUM(E124:P124))</f>
        <v/>
      </c>
    </row>
    <row r="125">
      <c r="A125" s="12" t="n"/>
      <c r="B125" s="12" t="n"/>
      <c r="C125">
        <f>IF($B125="","",IFERROR(INDEX(Projects!$C$3:$C$42,MATCH($B125,ProjectList,0)),""))</f>
        <v/>
      </c>
      <c r="D125" s="16">
        <f>IF($B125="",0,IFERROR(INDEX(Projects!$E$3:$E$42,MATCH($B125,ProjectList,0)),0))</f>
        <v/>
      </c>
      <c r="E125" s="17" t="n"/>
      <c r="F125" s="17" t="n"/>
      <c r="G125" s="17" t="n"/>
      <c r="H125" s="17" t="n"/>
      <c r="I125" s="17" t="n"/>
      <c r="J125" s="17" t="n"/>
      <c r="K125" s="17" t="n"/>
      <c r="L125" s="17" t="n"/>
      <c r="M125" s="17" t="n"/>
      <c r="N125" s="17" t="n"/>
      <c r="O125" s="17" t="n"/>
      <c r="P125" s="17" t="n"/>
      <c r="Q125" s="18">
        <f>IF(AND($A125="",$B125=""),"",SUM(E125:P125))</f>
        <v/>
      </c>
    </row>
    <row r="126">
      <c r="A126" s="12" t="n"/>
      <c r="B126" s="12" t="n"/>
      <c r="C126">
        <f>IF($B126="","",IFERROR(INDEX(Projects!$C$3:$C$42,MATCH($B126,ProjectList,0)),""))</f>
        <v/>
      </c>
      <c r="D126" s="16">
        <f>IF($B126="",0,IFERROR(INDEX(Projects!$E$3:$E$42,MATCH($B126,ProjectList,0)),0))</f>
        <v/>
      </c>
      <c r="E126" s="17" t="n"/>
      <c r="F126" s="17" t="n"/>
      <c r="G126" s="17" t="n"/>
      <c r="H126" s="17" t="n"/>
      <c r="I126" s="17" t="n"/>
      <c r="J126" s="17" t="n"/>
      <c r="K126" s="17" t="n"/>
      <c r="L126" s="17" t="n"/>
      <c r="M126" s="17" t="n"/>
      <c r="N126" s="17" t="n"/>
      <c r="O126" s="17" t="n"/>
      <c r="P126" s="17" t="n"/>
      <c r="Q126" s="18">
        <f>IF(AND($A126="",$B126=""),"",SUM(E126:P126))</f>
        <v/>
      </c>
    </row>
    <row r="127">
      <c r="A127" s="12" t="n"/>
      <c r="B127" s="12" t="n"/>
      <c r="C127">
        <f>IF($B127="","",IFERROR(INDEX(Projects!$C$3:$C$42,MATCH($B127,ProjectList,0)),""))</f>
        <v/>
      </c>
      <c r="D127" s="16">
        <f>IF($B127="",0,IFERROR(INDEX(Projects!$E$3:$E$42,MATCH($B127,ProjectList,0)),0))</f>
        <v/>
      </c>
      <c r="E127" s="17" t="n"/>
      <c r="F127" s="17" t="n"/>
      <c r="G127" s="17" t="n"/>
      <c r="H127" s="17" t="n"/>
      <c r="I127" s="17" t="n"/>
      <c r="J127" s="17" t="n"/>
      <c r="K127" s="17" t="n"/>
      <c r="L127" s="17" t="n"/>
      <c r="M127" s="17" t="n"/>
      <c r="N127" s="17" t="n"/>
      <c r="O127" s="17" t="n"/>
      <c r="P127" s="17" t="n"/>
      <c r="Q127" s="18">
        <f>IF(AND($A127="",$B127=""),"",SUM(E127:P127))</f>
        <v/>
      </c>
    </row>
    <row r="128">
      <c r="A128" s="12" t="n"/>
      <c r="B128" s="12" t="n"/>
      <c r="C128">
        <f>IF($B128="","",IFERROR(INDEX(Projects!$C$3:$C$42,MATCH($B128,ProjectList,0)),""))</f>
        <v/>
      </c>
      <c r="D128" s="16">
        <f>IF($B128="",0,IFERROR(INDEX(Projects!$E$3:$E$42,MATCH($B128,ProjectList,0)),0))</f>
        <v/>
      </c>
      <c r="E128" s="17" t="n"/>
      <c r="F128" s="17" t="n"/>
      <c r="G128" s="17" t="n"/>
      <c r="H128" s="17" t="n"/>
      <c r="I128" s="17" t="n"/>
      <c r="J128" s="17" t="n"/>
      <c r="K128" s="17" t="n"/>
      <c r="L128" s="17" t="n"/>
      <c r="M128" s="17" t="n"/>
      <c r="N128" s="17" t="n"/>
      <c r="O128" s="17" t="n"/>
      <c r="P128" s="17" t="n"/>
      <c r="Q128" s="18">
        <f>IF(AND($A128="",$B128=""),"",SUM(E128:P128))</f>
        <v/>
      </c>
    </row>
    <row r="129">
      <c r="A129" s="12" t="n"/>
      <c r="B129" s="12" t="n"/>
      <c r="C129">
        <f>IF($B129="","",IFERROR(INDEX(Projects!$C$3:$C$42,MATCH($B129,ProjectList,0)),""))</f>
        <v/>
      </c>
      <c r="D129" s="16">
        <f>IF($B129="",0,IFERROR(INDEX(Projects!$E$3:$E$42,MATCH($B129,ProjectList,0)),0))</f>
        <v/>
      </c>
      <c r="E129" s="17" t="n"/>
      <c r="F129" s="17" t="n"/>
      <c r="G129" s="17" t="n"/>
      <c r="H129" s="17" t="n"/>
      <c r="I129" s="17" t="n"/>
      <c r="J129" s="17" t="n"/>
      <c r="K129" s="17" t="n"/>
      <c r="L129" s="17" t="n"/>
      <c r="M129" s="17" t="n"/>
      <c r="N129" s="17" t="n"/>
      <c r="O129" s="17" t="n"/>
      <c r="P129" s="17" t="n"/>
      <c r="Q129" s="18">
        <f>IF(AND($A129="",$B129=""),"",SUM(E129:P129))</f>
        <v/>
      </c>
    </row>
    <row r="130">
      <c r="A130" s="12" t="n"/>
      <c r="B130" s="12" t="n"/>
      <c r="C130">
        <f>IF($B130="","",IFERROR(INDEX(Projects!$C$3:$C$42,MATCH($B130,ProjectList,0)),""))</f>
        <v/>
      </c>
      <c r="D130" s="16">
        <f>IF($B130="",0,IFERROR(INDEX(Projects!$E$3:$E$42,MATCH($B130,ProjectList,0)),0))</f>
        <v/>
      </c>
      <c r="E130" s="17" t="n"/>
      <c r="F130" s="17" t="n"/>
      <c r="G130" s="17" t="n"/>
      <c r="H130" s="17" t="n"/>
      <c r="I130" s="17" t="n"/>
      <c r="J130" s="17" t="n"/>
      <c r="K130" s="17" t="n"/>
      <c r="L130" s="17" t="n"/>
      <c r="M130" s="17" t="n"/>
      <c r="N130" s="17" t="n"/>
      <c r="O130" s="17" t="n"/>
      <c r="P130" s="17" t="n"/>
      <c r="Q130" s="18">
        <f>IF(AND($A130="",$B130=""),"",SUM(E130:P130))</f>
        <v/>
      </c>
    </row>
    <row r="131">
      <c r="A131" s="12" t="n"/>
      <c r="B131" s="12" t="n"/>
      <c r="C131">
        <f>IF($B131="","",IFERROR(INDEX(Projects!$C$3:$C$42,MATCH($B131,ProjectList,0)),""))</f>
        <v/>
      </c>
      <c r="D131" s="16">
        <f>IF($B131="",0,IFERROR(INDEX(Projects!$E$3:$E$42,MATCH($B131,ProjectList,0)),0))</f>
        <v/>
      </c>
      <c r="E131" s="17" t="n"/>
      <c r="F131" s="17" t="n"/>
      <c r="G131" s="17" t="n"/>
      <c r="H131" s="17" t="n"/>
      <c r="I131" s="17" t="n"/>
      <c r="J131" s="17" t="n"/>
      <c r="K131" s="17" t="n"/>
      <c r="L131" s="17" t="n"/>
      <c r="M131" s="17" t="n"/>
      <c r="N131" s="17" t="n"/>
      <c r="O131" s="17" t="n"/>
      <c r="P131" s="17" t="n"/>
      <c r="Q131" s="18">
        <f>IF(AND($A131="",$B131=""),"",SUM(E131:P131))</f>
        <v/>
      </c>
    </row>
    <row r="132">
      <c r="A132" s="12" t="n"/>
      <c r="B132" s="12" t="n"/>
      <c r="C132">
        <f>IF($B132="","",IFERROR(INDEX(Projects!$C$3:$C$42,MATCH($B132,ProjectList,0)),""))</f>
        <v/>
      </c>
      <c r="D132" s="16">
        <f>IF($B132="",0,IFERROR(INDEX(Projects!$E$3:$E$42,MATCH($B132,ProjectList,0)),0))</f>
        <v/>
      </c>
      <c r="E132" s="17" t="n"/>
      <c r="F132" s="17" t="n"/>
      <c r="G132" s="17" t="n"/>
      <c r="H132" s="17" t="n"/>
      <c r="I132" s="17" t="n"/>
      <c r="J132" s="17" t="n"/>
      <c r="K132" s="17" t="n"/>
      <c r="L132" s="17" t="n"/>
      <c r="M132" s="17" t="n"/>
      <c r="N132" s="17" t="n"/>
      <c r="O132" s="17" t="n"/>
      <c r="P132" s="17" t="n"/>
      <c r="Q132" s="18">
        <f>IF(AND($A132="",$B132=""),"",SUM(E132:P132))</f>
        <v/>
      </c>
    </row>
    <row r="133">
      <c r="A133" s="12" t="n"/>
      <c r="B133" s="12" t="n"/>
      <c r="C133">
        <f>IF($B133="","",IFERROR(INDEX(Projects!$C$3:$C$42,MATCH($B133,ProjectList,0)),""))</f>
        <v/>
      </c>
      <c r="D133" s="16">
        <f>IF($B133="",0,IFERROR(INDEX(Projects!$E$3:$E$42,MATCH($B133,ProjectList,0)),0))</f>
        <v/>
      </c>
      <c r="E133" s="17" t="n"/>
      <c r="F133" s="17" t="n"/>
      <c r="G133" s="17" t="n"/>
      <c r="H133" s="17" t="n"/>
      <c r="I133" s="17" t="n"/>
      <c r="J133" s="17" t="n"/>
      <c r="K133" s="17" t="n"/>
      <c r="L133" s="17" t="n"/>
      <c r="M133" s="17" t="n"/>
      <c r="N133" s="17" t="n"/>
      <c r="O133" s="17" t="n"/>
      <c r="P133" s="17" t="n"/>
      <c r="Q133" s="18">
        <f>IF(AND($A133="",$B133=""),"",SUM(E133:P133))</f>
        <v/>
      </c>
    </row>
    <row r="134">
      <c r="A134" s="12" t="n"/>
      <c r="B134" s="12" t="n"/>
      <c r="C134">
        <f>IF($B134="","",IFERROR(INDEX(Projects!$C$3:$C$42,MATCH($B134,ProjectList,0)),""))</f>
        <v/>
      </c>
      <c r="D134" s="16">
        <f>IF($B134="",0,IFERROR(INDEX(Projects!$E$3:$E$42,MATCH($B134,ProjectList,0)),0))</f>
        <v/>
      </c>
      <c r="E134" s="17" t="n"/>
      <c r="F134" s="17" t="n"/>
      <c r="G134" s="17" t="n"/>
      <c r="H134" s="17" t="n"/>
      <c r="I134" s="17" t="n"/>
      <c r="J134" s="17" t="n"/>
      <c r="K134" s="17" t="n"/>
      <c r="L134" s="17" t="n"/>
      <c r="M134" s="17" t="n"/>
      <c r="N134" s="17" t="n"/>
      <c r="O134" s="17" t="n"/>
      <c r="P134" s="17" t="n"/>
      <c r="Q134" s="18">
        <f>IF(AND($A134="",$B134=""),"",SUM(E134:P134))</f>
        <v/>
      </c>
    </row>
    <row r="135">
      <c r="A135" s="12" t="n"/>
      <c r="B135" s="12" t="n"/>
      <c r="C135">
        <f>IF($B135="","",IFERROR(INDEX(Projects!$C$3:$C$42,MATCH($B135,ProjectList,0)),""))</f>
        <v/>
      </c>
      <c r="D135" s="16">
        <f>IF($B135="",0,IFERROR(INDEX(Projects!$E$3:$E$42,MATCH($B135,ProjectList,0)),0))</f>
        <v/>
      </c>
      <c r="E135" s="17" t="n"/>
      <c r="F135" s="17" t="n"/>
      <c r="G135" s="17" t="n"/>
      <c r="H135" s="17" t="n"/>
      <c r="I135" s="17" t="n"/>
      <c r="J135" s="17" t="n"/>
      <c r="K135" s="17" t="n"/>
      <c r="L135" s="17" t="n"/>
      <c r="M135" s="17" t="n"/>
      <c r="N135" s="17" t="n"/>
      <c r="O135" s="17" t="n"/>
      <c r="P135" s="17" t="n"/>
      <c r="Q135" s="18">
        <f>IF(AND($A135="",$B135=""),"",SUM(E135:P135))</f>
        <v/>
      </c>
    </row>
    <row r="136">
      <c r="A136" s="12" t="n"/>
      <c r="B136" s="12" t="n"/>
      <c r="C136">
        <f>IF($B136="","",IFERROR(INDEX(Projects!$C$3:$C$42,MATCH($B136,ProjectList,0)),""))</f>
        <v/>
      </c>
      <c r="D136" s="16">
        <f>IF($B136="",0,IFERROR(INDEX(Projects!$E$3:$E$42,MATCH($B136,ProjectList,0)),0))</f>
        <v/>
      </c>
      <c r="E136" s="17" t="n"/>
      <c r="F136" s="17" t="n"/>
      <c r="G136" s="17" t="n"/>
      <c r="H136" s="17" t="n"/>
      <c r="I136" s="17" t="n"/>
      <c r="J136" s="17" t="n"/>
      <c r="K136" s="17" t="n"/>
      <c r="L136" s="17" t="n"/>
      <c r="M136" s="17" t="n"/>
      <c r="N136" s="17" t="n"/>
      <c r="O136" s="17" t="n"/>
      <c r="P136" s="17" t="n"/>
      <c r="Q136" s="18">
        <f>IF(AND($A136="",$B136=""),"",SUM(E136:P136))</f>
        <v/>
      </c>
    </row>
    <row r="137">
      <c r="A137" s="12" t="n"/>
      <c r="B137" s="12" t="n"/>
      <c r="C137">
        <f>IF($B137="","",IFERROR(INDEX(Projects!$C$3:$C$42,MATCH($B137,ProjectList,0)),""))</f>
        <v/>
      </c>
      <c r="D137" s="16">
        <f>IF($B137="",0,IFERROR(INDEX(Projects!$E$3:$E$42,MATCH($B137,ProjectList,0)),0))</f>
        <v/>
      </c>
      <c r="E137" s="17" t="n"/>
      <c r="F137" s="17" t="n"/>
      <c r="G137" s="17" t="n"/>
      <c r="H137" s="17" t="n"/>
      <c r="I137" s="17" t="n"/>
      <c r="J137" s="17" t="n"/>
      <c r="K137" s="17" t="n"/>
      <c r="L137" s="17" t="n"/>
      <c r="M137" s="17" t="n"/>
      <c r="N137" s="17" t="n"/>
      <c r="O137" s="17" t="n"/>
      <c r="P137" s="17" t="n"/>
      <c r="Q137" s="18">
        <f>IF(AND($A137="",$B137=""),"",SUM(E137:P137))</f>
        <v/>
      </c>
    </row>
    <row r="138">
      <c r="A138" s="12" t="n"/>
      <c r="B138" s="12" t="n"/>
      <c r="C138">
        <f>IF($B138="","",IFERROR(INDEX(Projects!$C$3:$C$42,MATCH($B138,ProjectList,0)),""))</f>
        <v/>
      </c>
      <c r="D138" s="16">
        <f>IF($B138="",0,IFERROR(INDEX(Projects!$E$3:$E$42,MATCH($B138,ProjectList,0)),0))</f>
        <v/>
      </c>
      <c r="E138" s="17" t="n"/>
      <c r="F138" s="17" t="n"/>
      <c r="G138" s="17" t="n"/>
      <c r="H138" s="17" t="n"/>
      <c r="I138" s="17" t="n"/>
      <c r="J138" s="17" t="n"/>
      <c r="K138" s="17" t="n"/>
      <c r="L138" s="17" t="n"/>
      <c r="M138" s="17" t="n"/>
      <c r="N138" s="17" t="n"/>
      <c r="O138" s="17" t="n"/>
      <c r="P138" s="17" t="n"/>
      <c r="Q138" s="18">
        <f>IF(AND($A138="",$B138=""),"",SUM(E138:P138))</f>
        <v/>
      </c>
    </row>
    <row r="139">
      <c r="A139" s="12" t="n"/>
      <c r="B139" s="12" t="n"/>
      <c r="C139">
        <f>IF($B139="","",IFERROR(INDEX(Projects!$C$3:$C$42,MATCH($B139,ProjectList,0)),""))</f>
        <v/>
      </c>
      <c r="D139" s="16">
        <f>IF($B139="",0,IFERROR(INDEX(Projects!$E$3:$E$42,MATCH($B139,ProjectList,0)),0))</f>
        <v/>
      </c>
      <c r="E139" s="17" t="n"/>
      <c r="F139" s="17" t="n"/>
      <c r="G139" s="17" t="n"/>
      <c r="H139" s="17" t="n"/>
      <c r="I139" s="17" t="n"/>
      <c r="J139" s="17" t="n"/>
      <c r="K139" s="17" t="n"/>
      <c r="L139" s="17" t="n"/>
      <c r="M139" s="17" t="n"/>
      <c r="N139" s="17" t="n"/>
      <c r="O139" s="17" t="n"/>
      <c r="P139" s="17" t="n"/>
      <c r="Q139" s="18">
        <f>IF(AND($A139="",$B139=""),"",SUM(E139:P139))</f>
        <v/>
      </c>
    </row>
    <row r="140">
      <c r="A140" s="12" t="n"/>
      <c r="B140" s="12" t="n"/>
      <c r="C140">
        <f>IF($B140="","",IFERROR(INDEX(Projects!$C$3:$C$42,MATCH($B140,ProjectList,0)),""))</f>
        <v/>
      </c>
      <c r="D140" s="16">
        <f>IF($B140="",0,IFERROR(INDEX(Projects!$E$3:$E$42,MATCH($B140,ProjectList,0)),0))</f>
        <v/>
      </c>
      <c r="E140" s="17" t="n"/>
      <c r="F140" s="17" t="n"/>
      <c r="G140" s="17" t="n"/>
      <c r="H140" s="17" t="n"/>
      <c r="I140" s="17" t="n"/>
      <c r="J140" s="17" t="n"/>
      <c r="K140" s="17" t="n"/>
      <c r="L140" s="17" t="n"/>
      <c r="M140" s="17" t="n"/>
      <c r="N140" s="17" t="n"/>
      <c r="O140" s="17" t="n"/>
      <c r="P140" s="17" t="n"/>
      <c r="Q140" s="18">
        <f>IF(AND($A140="",$B140=""),"",SUM(E140:P140))</f>
        <v/>
      </c>
    </row>
    <row r="141">
      <c r="A141" s="12" t="n"/>
      <c r="B141" s="12" t="n"/>
      <c r="C141">
        <f>IF($B141="","",IFERROR(INDEX(Projects!$C$3:$C$42,MATCH($B141,ProjectList,0)),""))</f>
        <v/>
      </c>
      <c r="D141" s="16">
        <f>IF($B141="",0,IFERROR(INDEX(Projects!$E$3:$E$42,MATCH($B141,ProjectList,0)),0))</f>
        <v/>
      </c>
      <c r="E141" s="17" t="n"/>
      <c r="F141" s="17" t="n"/>
      <c r="G141" s="17" t="n"/>
      <c r="H141" s="17" t="n"/>
      <c r="I141" s="17" t="n"/>
      <c r="J141" s="17" t="n"/>
      <c r="K141" s="17" t="n"/>
      <c r="L141" s="17" t="n"/>
      <c r="M141" s="17" t="n"/>
      <c r="N141" s="17" t="n"/>
      <c r="O141" s="17" t="n"/>
      <c r="P141" s="17" t="n"/>
      <c r="Q141" s="18">
        <f>IF(AND($A141="",$B141=""),"",SUM(E141:P141))</f>
        <v/>
      </c>
    </row>
    <row r="142">
      <c r="A142" s="12" t="n"/>
      <c r="B142" s="12" t="n"/>
      <c r="C142">
        <f>IF($B142="","",IFERROR(INDEX(Projects!$C$3:$C$42,MATCH($B142,ProjectList,0)),""))</f>
        <v/>
      </c>
      <c r="D142" s="16">
        <f>IF($B142="",0,IFERROR(INDEX(Projects!$E$3:$E$42,MATCH($B142,ProjectList,0)),0))</f>
        <v/>
      </c>
      <c r="E142" s="17" t="n"/>
      <c r="F142" s="17" t="n"/>
      <c r="G142" s="17" t="n"/>
      <c r="H142" s="17" t="n"/>
      <c r="I142" s="17" t="n"/>
      <c r="J142" s="17" t="n"/>
      <c r="K142" s="17" t="n"/>
      <c r="L142" s="17" t="n"/>
      <c r="M142" s="17" t="n"/>
      <c r="N142" s="17" t="n"/>
      <c r="O142" s="17" t="n"/>
      <c r="P142" s="17" t="n"/>
      <c r="Q142" s="18">
        <f>IF(AND($A142="",$B142=""),"",SUM(E142:P142))</f>
        <v/>
      </c>
    </row>
    <row r="143">
      <c r="A143" s="12" t="n"/>
      <c r="B143" s="12" t="n"/>
      <c r="C143">
        <f>IF($B143="","",IFERROR(INDEX(Projects!$C$3:$C$42,MATCH($B143,ProjectList,0)),""))</f>
        <v/>
      </c>
      <c r="D143" s="16">
        <f>IF($B143="",0,IFERROR(INDEX(Projects!$E$3:$E$42,MATCH($B143,ProjectList,0)),0))</f>
        <v/>
      </c>
      <c r="E143" s="17" t="n"/>
      <c r="F143" s="17" t="n"/>
      <c r="G143" s="17" t="n"/>
      <c r="H143" s="17" t="n"/>
      <c r="I143" s="17" t="n"/>
      <c r="J143" s="17" t="n"/>
      <c r="K143" s="17" t="n"/>
      <c r="L143" s="17" t="n"/>
      <c r="M143" s="17" t="n"/>
      <c r="N143" s="17" t="n"/>
      <c r="O143" s="17" t="n"/>
      <c r="P143" s="17" t="n"/>
      <c r="Q143" s="18">
        <f>IF(AND($A143="",$B143=""),"",SUM(E143:P143))</f>
        <v/>
      </c>
    </row>
    <row r="144">
      <c r="A144" s="12" t="n"/>
      <c r="B144" s="12" t="n"/>
      <c r="C144">
        <f>IF($B144="","",IFERROR(INDEX(Projects!$C$3:$C$42,MATCH($B144,ProjectList,0)),""))</f>
        <v/>
      </c>
      <c r="D144" s="16">
        <f>IF($B144="",0,IFERROR(INDEX(Projects!$E$3:$E$42,MATCH($B144,ProjectList,0)),0))</f>
        <v/>
      </c>
      <c r="E144" s="17" t="n"/>
      <c r="F144" s="17" t="n"/>
      <c r="G144" s="17" t="n"/>
      <c r="H144" s="17" t="n"/>
      <c r="I144" s="17" t="n"/>
      <c r="J144" s="17" t="n"/>
      <c r="K144" s="17" t="n"/>
      <c r="L144" s="17" t="n"/>
      <c r="M144" s="17" t="n"/>
      <c r="N144" s="17" t="n"/>
      <c r="O144" s="17" t="n"/>
      <c r="P144" s="17" t="n"/>
      <c r="Q144" s="18">
        <f>IF(AND($A144="",$B144=""),"",SUM(E144:P144))</f>
        <v/>
      </c>
    </row>
    <row r="145">
      <c r="A145" s="12" t="n"/>
      <c r="B145" s="12" t="n"/>
      <c r="C145">
        <f>IF($B145="","",IFERROR(INDEX(Projects!$C$3:$C$42,MATCH($B145,ProjectList,0)),""))</f>
        <v/>
      </c>
      <c r="D145" s="16">
        <f>IF($B145="",0,IFERROR(INDEX(Projects!$E$3:$E$42,MATCH($B145,ProjectList,0)),0))</f>
        <v/>
      </c>
      <c r="E145" s="17" t="n"/>
      <c r="F145" s="17" t="n"/>
      <c r="G145" s="17" t="n"/>
      <c r="H145" s="17" t="n"/>
      <c r="I145" s="17" t="n"/>
      <c r="J145" s="17" t="n"/>
      <c r="K145" s="17" t="n"/>
      <c r="L145" s="17" t="n"/>
      <c r="M145" s="17" t="n"/>
      <c r="N145" s="17" t="n"/>
      <c r="O145" s="17" t="n"/>
      <c r="P145" s="17" t="n"/>
      <c r="Q145" s="18">
        <f>IF(AND($A145="",$B145=""),"",SUM(E145:P145))</f>
        <v/>
      </c>
    </row>
    <row r="146">
      <c r="A146" s="12" t="n"/>
      <c r="B146" s="12" t="n"/>
      <c r="C146">
        <f>IF($B146="","",IFERROR(INDEX(Projects!$C$3:$C$42,MATCH($B146,ProjectList,0)),""))</f>
        <v/>
      </c>
      <c r="D146" s="16">
        <f>IF($B146="",0,IFERROR(INDEX(Projects!$E$3:$E$42,MATCH($B146,ProjectList,0)),0))</f>
        <v/>
      </c>
      <c r="E146" s="17" t="n"/>
      <c r="F146" s="17" t="n"/>
      <c r="G146" s="17" t="n"/>
      <c r="H146" s="17" t="n"/>
      <c r="I146" s="17" t="n"/>
      <c r="J146" s="17" t="n"/>
      <c r="K146" s="17" t="n"/>
      <c r="L146" s="17" t="n"/>
      <c r="M146" s="17" t="n"/>
      <c r="N146" s="17" t="n"/>
      <c r="O146" s="17" t="n"/>
      <c r="P146" s="17" t="n"/>
      <c r="Q146" s="18">
        <f>IF(AND($A146="",$B146=""),"",SUM(E146:P146))</f>
        <v/>
      </c>
    </row>
    <row r="147">
      <c r="A147" s="12" t="n"/>
      <c r="B147" s="12" t="n"/>
      <c r="C147">
        <f>IF($B147="","",IFERROR(INDEX(Projects!$C$3:$C$42,MATCH($B147,ProjectList,0)),""))</f>
        <v/>
      </c>
      <c r="D147" s="16">
        <f>IF($B147="",0,IFERROR(INDEX(Projects!$E$3:$E$42,MATCH($B147,ProjectList,0)),0))</f>
        <v/>
      </c>
      <c r="E147" s="17" t="n"/>
      <c r="F147" s="17" t="n"/>
      <c r="G147" s="17" t="n"/>
      <c r="H147" s="17" t="n"/>
      <c r="I147" s="17" t="n"/>
      <c r="J147" s="17" t="n"/>
      <c r="K147" s="17" t="n"/>
      <c r="L147" s="17" t="n"/>
      <c r="M147" s="17" t="n"/>
      <c r="N147" s="17" t="n"/>
      <c r="O147" s="17" t="n"/>
      <c r="P147" s="17" t="n"/>
      <c r="Q147" s="18">
        <f>IF(AND($A147="",$B147=""),"",SUM(E147:P147))</f>
        <v/>
      </c>
    </row>
    <row r="148">
      <c r="A148" s="12" t="n"/>
      <c r="B148" s="12" t="n"/>
      <c r="C148">
        <f>IF($B148="","",IFERROR(INDEX(Projects!$C$3:$C$42,MATCH($B148,ProjectList,0)),""))</f>
        <v/>
      </c>
      <c r="D148" s="16">
        <f>IF($B148="",0,IFERROR(INDEX(Projects!$E$3:$E$42,MATCH($B148,ProjectList,0)),0))</f>
        <v/>
      </c>
      <c r="E148" s="17" t="n"/>
      <c r="F148" s="17" t="n"/>
      <c r="G148" s="17" t="n"/>
      <c r="H148" s="17" t="n"/>
      <c r="I148" s="17" t="n"/>
      <c r="J148" s="17" t="n"/>
      <c r="K148" s="17" t="n"/>
      <c r="L148" s="17" t="n"/>
      <c r="M148" s="17" t="n"/>
      <c r="N148" s="17" t="n"/>
      <c r="O148" s="17" t="n"/>
      <c r="P148" s="17" t="n"/>
      <c r="Q148" s="18">
        <f>IF(AND($A148="",$B148=""),"",SUM(E148:P148))</f>
        <v/>
      </c>
    </row>
    <row r="149">
      <c r="A149" s="12" t="n"/>
      <c r="B149" s="12" t="n"/>
      <c r="C149">
        <f>IF($B149="","",IFERROR(INDEX(Projects!$C$3:$C$42,MATCH($B149,ProjectList,0)),""))</f>
        <v/>
      </c>
      <c r="D149" s="16">
        <f>IF($B149="",0,IFERROR(INDEX(Projects!$E$3:$E$42,MATCH($B149,ProjectList,0)),0))</f>
        <v/>
      </c>
      <c r="E149" s="17" t="n"/>
      <c r="F149" s="17" t="n"/>
      <c r="G149" s="17" t="n"/>
      <c r="H149" s="17" t="n"/>
      <c r="I149" s="17" t="n"/>
      <c r="J149" s="17" t="n"/>
      <c r="K149" s="17" t="n"/>
      <c r="L149" s="17" t="n"/>
      <c r="M149" s="17" t="n"/>
      <c r="N149" s="17" t="n"/>
      <c r="O149" s="17" t="n"/>
      <c r="P149" s="17" t="n"/>
      <c r="Q149" s="18">
        <f>IF(AND($A149="",$B149=""),"",SUM(E149:P149))</f>
        <v/>
      </c>
    </row>
    <row r="150">
      <c r="A150" s="12" t="n"/>
      <c r="B150" s="12" t="n"/>
      <c r="C150">
        <f>IF($B150="","",IFERROR(INDEX(Projects!$C$3:$C$42,MATCH($B150,ProjectList,0)),""))</f>
        <v/>
      </c>
      <c r="D150" s="16">
        <f>IF($B150="",0,IFERROR(INDEX(Projects!$E$3:$E$42,MATCH($B150,ProjectList,0)),0))</f>
        <v/>
      </c>
      <c r="E150" s="17" t="n"/>
      <c r="F150" s="17" t="n"/>
      <c r="G150" s="17" t="n"/>
      <c r="H150" s="17" t="n"/>
      <c r="I150" s="17" t="n"/>
      <c r="J150" s="17" t="n"/>
      <c r="K150" s="17" t="n"/>
      <c r="L150" s="17" t="n"/>
      <c r="M150" s="17" t="n"/>
      <c r="N150" s="17" t="n"/>
      <c r="O150" s="17" t="n"/>
      <c r="P150" s="17" t="n"/>
      <c r="Q150" s="18">
        <f>IF(AND($A150="",$B150=""),"",SUM(E150:P150))</f>
        <v/>
      </c>
    </row>
    <row r="151">
      <c r="A151" s="12" t="n"/>
      <c r="B151" s="12" t="n"/>
      <c r="C151">
        <f>IF($B151="","",IFERROR(INDEX(Projects!$C$3:$C$42,MATCH($B151,ProjectList,0)),""))</f>
        <v/>
      </c>
      <c r="D151" s="16">
        <f>IF($B151="",0,IFERROR(INDEX(Projects!$E$3:$E$42,MATCH($B151,ProjectList,0)),0))</f>
        <v/>
      </c>
      <c r="E151" s="17" t="n"/>
      <c r="F151" s="17" t="n"/>
      <c r="G151" s="17" t="n"/>
      <c r="H151" s="17" t="n"/>
      <c r="I151" s="17" t="n"/>
      <c r="J151" s="17" t="n"/>
      <c r="K151" s="17" t="n"/>
      <c r="L151" s="17" t="n"/>
      <c r="M151" s="17" t="n"/>
      <c r="N151" s="17" t="n"/>
      <c r="O151" s="17" t="n"/>
      <c r="P151" s="17" t="n"/>
      <c r="Q151" s="18">
        <f>IF(AND($A151="",$B151=""),"",SUM(E151:P151))</f>
        <v/>
      </c>
    </row>
    <row r="152">
      <c r="A152" s="12" t="n"/>
      <c r="B152" s="12" t="n"/>
      <c r="C152">
        <f>IF($B152="","",IFERROR(INDEX(Projects!$C$3:$C$42,MATCH($B152,ProjectList,0)),""))</f>
        <v/>
      </c>
      <c r="D152" s="16">
        <f>IF($B152="",0,IFERROR(INDEX(Projects!$E$3:$E$42,MATCH($B152,ProjectList,0)),0))</f>
        <v/>
      </c>
      <c r="E152" s="17" t="n"/>
      <c r="F152" s="17" t="n"/>
      <c r="G152" s="17" t="n"/>
      <c r="H152" s="17" t="n"/>
      <c r="I152" s="17" t="n"/>
      <c r="J152" s="17" t="n"/>
      <c r="K152" s="17" t="n"/>
      <c r="L152" s="17" t="n"/>
      <c r="M152" s="17" t="n"/>
      <c r="N152" s="17" t="n"/>
      <c r="O152" s="17" t="n"/>
      <c r="P152" s="17" t="n"/>
      <c r="Q152" s="18">
        <f>IF(AND($A152="",$B152=""),"",SUM(E152:P152))</f>
        <v/>
      </c>
    </row>
    <row r="153">
      <c r="A153" s="12" t="n"/>
      <c r="B153" s="12" t="n"/>
      <c r="C153">
        <f>IF($B153="","",IFERROR(INDEX(Projects!$C$3:$C$42,MATCH($B153,ProjectList,0)),""))</f>
        <v/>
      </c>
      <c r="D153" s="16">
        <f>IF($B153="",0,IFERROR(INDEX(Projects!$E$3:$E$42,MATCH($B153,ProjectList,0)),0))</f>
        <v/>
      </c>
      <c r="E153" s="17" t="n"/>
      <c r="F153" s="17" t="n"/>
      <c r="G153" s="17" t="n"/>
      <c r="H153" s="17" t="n"/>
      <c r="I153" s="17" t="n"/>
      <c r="J153" s="17" t="n"/>
      <c r="K153" s="17" t="n"/>
      <c r="L153" s="17" t="n"/>
      <c r="M153" s="17" t="n"/>
      <c r="N153" s="17" t="n"/>
      <c r="O153" s="17" t="n"/>
      <c r="P153" s="17" t="n"/>
      <c r="Q153" s="18">
        <f>IF(AND($A153="",$B153=""),"",SUM(E153:P153))</f>
        <v/>
      </c>
    </row>
    <row r="154">
      <c r="A154" s="12" t="n"/>
      <c r="B154" s="12" t="n"/>
      <c r="C154">
        <f>IF($B154="","",IFERROR(INDEX(Projects!$C$3:$C$42,MATCH($B154,ProjectList,0)),""))</f>
        <v/>
      </c>
      <c r="D154" s="16">
        <f>IF($B154="",0,IFERROR(INDEX(Projects!$E$3:$E$42,MATCH($B154,ProjectList,0)),0))</f>
        <v/>
      </c>
      <c r="E154" s="17" t="n"/>
      <c r="F154" s="17" t="n"/>
      <c r="G154" s="17" t="n"/>
      <c r="H154" s="17" t="n"/>
      <c r="I154" s="17" t="n"/>
      <c r="J154" s="17" t="n"/>
      <c r="K154" s="17" t="n"/>
      <c r="L154" s="17" t="n"/>
      <c r="M154" s="17" t="n"/>
      <c r="N154" s="17" t="n"/>
      <c r="O154" s="17" t="n"/>
      <c r="P154" s="17" t="n"/>
      <c r="Q154" s="18">
        <f>IF(AND($A154="",$B154=""),"",SUM(E154:P154))</f>
        <v/>
      </c>
    </row>
    <row r="155">
      <c r="A155" s="12" t="n"/>
      <c r="B155" s="12" t="n"/>
      <c r="C155">
        <f>IF($B155="","",IFERROR(INDEX(Projects!$C$3:$C$42,MATCH($B155,ProjectList,0)),""))</f>
        <v/>
      </c>
      <c r="D155" s="16">
        <f>IF($B155="",0,IFERROR(INDEX(Projects!$E$3:$E$42,MATCH($B155,ProjectList,0)),0))</f>
        <v/>
      </c>
      <c r="E155" s="17" t="n"/>
      <c r="F155" s="17" t="n"/>
      <c r="G155" s="17" t="n"/>
      <c r="H155" s="17" t="n"/>
      <c r="I155" s="17" t="n"/>
      <c r="J155" s="17" t="n"/>
      <c r="K155" s="17" t="n"/>
      <c r="L155" s="17" t="n"/>
      <c r="M155" s="17" t="n"/>
      <c r="N155" s="17" t="n"/>
      <c r="O155" s="17" t="n"/>
      <c r="P155" s="17" t="n"/>
      <c r="Q155" s="18">
        <f>IF(AND($A155="",$B155=""),"",SUM(E155:P155))</f>
        <v/>
      </c>
    </row>
    <row r="156">
      <c r="A156" s="12" t="n"/>
      <c r="B156" s="12" t="n"/>
      <c r="C156">
        <f>IF($B156="","",IFERROR(INDEX(Projects!$C$3:$C$42,MATCH($B156,ProjectList,0)),""))</f>
        <v/>
      </c>
      <c r="D156" s="16">
        <f>IF($B156="",0,IFERROR(INDEX(Projects!$E$3:$E$42,MATCH($B156,ProjectList,0)),0))</f>
        <v/>
      </c>
      <c r="E156" s="17" t="n"/>
      <c r="F156" s="17" t="n"/>
      <c r="G156" s="17" t="n"/>
      <c r="H156" s="17" t="n"/>
      <c r="I156" s="17" t="n"/>
      <c r="J156" s="17" t="n"/>
      <c r="K156" s="17" t="n"/>
      <c r="L156" s="17" t="n"/>
      <c r="M156" s="17" t="n"/>
      <c r="N156" s="17" t="n"/>
      <c r="O156" s="17" t="n"/>
      <c r="P156" s="17" t="n"/>
      <c r="Q156" s="18">
        <f>IF(AND($A156="",$B156=""),"",SUM(E156:P156))</f>
        <v/>
      </c>
    </row>
    <row r="157">
      <c r="A157" s="12" t="n"/>
      <c r="B157" s="12" t="n"/>
      <c r="C157">
        <f>IF($B157="","",IFERROR(INDEX(Projects!$C$3:$C$42,MATCH($B157,ProjectList,0)),""))</f>
        <v/>
      </c>
      <c r="D157" s="16">
        <f>IF($B157="",0,IFERROR(INDEX(Projects!$E$3:$E$42,MATCH($B157,ProjectList,0)),0))</f>
        <v/>
      </c>
      <c r="E157" s="17" t="n"/>
      <c r="F157" s="17" t="n"/>
      <c r="G157" s="17" t="n"/>
      <c r="H157" s="17" t="n"/>
      <c r="I157" s="17" t="n"/>
      <c r="J157" s="17" t="n"/>
      <c r="K157" s="17" t="n"/>
      <c r="L157" s="17" t="n"/>
      <c r="M157" s="17" t="n"/>
      <c r="N157" s="17" t="n"/>
      <c r="O157" s="17" t="n"/>
      <c r="P157" s="17" t="n"/>
      <c r="Q157" s="18">
        <f>IF(AND($A157="",$B157=""),"",SUM(E157:P157))</f>
        <v/>
      </c>
    </row>
    <row r="158">
      <c r="A158" s="12" t="n"/>
      <c r="B158" s="12" t="n"/>
      <c r="C158">
        <f>IF($B158="","",IFERROR(INDEX(Projects!$C$3:$C$42,MATCH($B158,ProjectList,0)),""))</f>
        <v/>
      </c>
      <c r="D158" s="16">
        <f>IF($B158="",0,IFERROR(INDEX(Projects!$E$3:$E$42,MATCH($B158,ProjectList,0)),0))</f>
        <v/>
      </c>
      <c r="E158" s="17" t="n"/>
      <c r="F158" s="17" t="n"/>
      <c r="G158" s="17" t="n"/>
      <c r="H158" s="17" t="n"/>
      <c r="I158" s="17" t="n"/>
      <c r="J158" s="17" t="n"/>
      <c r="K158" s="17" t="n"/>
      <c r="L158" s="17" t="n"/>
      <c r="M158" s="17" t="n"/>
      <c r="N158" s="17" t="n"/>
      <c r="O158" s="17" t="n"/>
      <c r="P158" s="17" t="n"/>
      <c r="Q158" s="18">
        <f>IF(AND($A158="",$B158=""),"",SUM(E158:P158))</f>
        <v/>
      </c>
    </row>
    <row r="159">
      <c r="A159" s="12" t="n"/>
      <c r="B159" s="12" t="n"/>
      <c r="C159">
        <f>IF($B159="","",IFERROR(INDEX(Projects!$C$3:$C$42,MATCH($B159,ProjectList,0)),""))</f>
        <v/>
      </c>
      <c r="D159" s="16">
        <f>IF($B159="",0,IFERROR(INDEX(Projects!$E$3:$E$42,MATCH($B159,ProjectList,0)),0))</f>
        <v/>
      </c>
      <c r="E159" s="17" t="n"/>
      <c r="F159" s="17" t="n"/>
      <c r="G159" s="17" t="n"/>
      <c r="H159" s="17" t="n"/>
      <c r="I159" s="17" t="n"/>
      <c r="J159" s="17" t="n"/>
      <c r="K159" s="17" t="n"/>
      <c r="L159" s="17" t="n"/>
      <c r="M159" s="17" t="n"/>
      <c r="N159" s="17" t="n"/>
      <c r="O159" s="17" t="n"/>
      <c r="P159" s="17" t="n"/>
      <c r="Q159" s="18">
        <f>IF(AND($A159="",$B159=""),"",SUM(E159:P159))</f>
        <v/>
      </c>
    </row>
    <row r="160">
      <c r="A160" s="12" t="n"/>
      <c r="B160" s="12" t="n"/>
      <c r="C160">
        <f>IF($B160="","",IFERROR(INDEX(Projects!$C$3:$C$42,MATCH($B160,ProjectList,0)),""))</f>
        <v/>
      </c>
      <c r="D160" s="16">
        <f>IF($B160="",0,IFERROR(INDEX(Projects!$E$3:$E$42,MATCH($B160,ProjectList,0)),0))</f>
        <v/>
      </c>
      <c r="E160" s="17" t="n"/>
      <c r="F160" s="17" t="n"/>
      <c r="G160" s="17" t="n"/>
      <c r="H160" s="17" t="n"/>
      <c r="I160" s="17" t="n"/>
      <c r="J160" s="17" t="n"/>
      <c r="K160" s="17" t="n"/>
      <c r="L160" s="17" t="n"/>
      <c r="M160" s="17" t="n"/>
      <c r="N160" s="17" t="n"/>
      <c r="O160" s="17" t="n"/>
      <c r="P160" s="17" t="n"/>
      <c r="Q160" s="18">
        <f>IF(AND($A160="",$B160=""),"",SUM(E160:P160))</f>
        <v/>
      </c>
    </row>
    <row r="161">
      <c r="A161" s="12" t="n"/>
      <c r="B161" s="12" t="n"/>
      <c r="C161">
        <f>IF($B161="","",IFERROR(INDEX(Projects!$C$3:$C$42,MATCH($B161,ProjectList,0)),""))</f>
        <v/>
      </c>
      <c r="D161" s="16">
        <f>IF($B161="",0,IFERROR(INDEX(Projects!$E$3:$E$42,MATCH($B161,ProjectList,0)),0))</f>
        <v/>
      </c>
      <c r="E161" s="17" t="n"/>
      <c r="F161" s="17" t="n"/>
      <c r="G161" s="17" t="n"/>
      <c r="H161" s="17" t="n"/>
      <c r="I161" s="17" t="n"/>
      <c r="J161" s="17" t="n"/>
      <c r="K161" s="17" t="n"/>
      <c r="L161" s="17" t="n"/>
      <c r="M161" s="17" t="n"/>
      <c r="N161" s="17" t="n"/>
      <c r="O161" s="17" t="n"/>
      <c r="P161" s="17" t="n"/>
      <c r="Q161" s="18">
        <f>IF(AND($A161="",$B161=""),"",SUM(E161:P161))</f>
        <v/>
      </c>
    </row>
    <row r="162">
      <c r="A162" s="12" t="n"/>
      <c r="B162" s="12" t="n"/>
      <c r="C162">
        <f>IF($B162="","",IFERROR(INDEX(Projects!$C$3:$C$42,MATCH($B162,ProjectList,0)),""))</f>
        <v/>
      </c>
      <c r="D162" s="16">
        <f>IF($B162="",0,IFERROR(INDEX(Projects!$E$3:$E$42,MATCH($B162,ProjectList,0)),0))</f>
        <v/>
      </c>
      <c r="E162" s="17" t="n"/>
      <c r="F162" s="17" t="n"/>
      <c r="G162" s="17" t="n"/>
      <c r="H162" s="17" t="n"/>
      <c r="I162" s="17" t="n"/>
      <c r="J162" s="17" t="n"/>
      <c r="K162" s="17" t="n"/>
      <c r="L162" s="17" t="n"/>
      <c r="M162" s="17" t="n"/>
      <c r="N162" s="17" t="n"/>
      <c r="O162" s="17" t="n"/>
      <c r="P162" s="17" t="n"/>
      <c r="Q162" s="18">
        <f>IF(AND($A162="",$B162=""),"",SUM(E162:P162))</f>
        <v/>
      </c>
    </row>
    <row r="163">
      <c r="A163" s="12" t="n"/>
      <c r="B163" s="12" t="n"/>
      <c r="C163">
        <f>IF($B163="","",IFERROR(INDEX(Projects!$C$3:$C$42,MATCH($B163,ProjectList,0)),""))</f>
        <v/>
      </c>
      <c r="D163" s="16">
        <f>IF($B163="",0,IFERROR(INDEX(Projects!$E$3:$E$42,MATCH($B163,ProjectList,0)),0))</f>
        <v/>
      </c>
      <c r="E163" s="17" t="n"/>
      <c r="F163" s="17" t="n"/>
      <c r="G163" s="17" t="n"/>
      <c r="H163" s="17" t="n"/>
      <c r="I163" s="17" t="n"/>
      <c r="J163" s="17" t="n"/>
      <c r="K163" s="17" t="n"/>
      <c r="L163" s="17" t="n"/>
      <c r="M163" s="17" t="n"/>
      <c r="N163" s="17" t="n"/>
      <c r="O163" s="17" t="n"/>
      <c r="P163" s="17" t="n"/>
      <c r="Q163" s="18">
        <f>IF(AND($A163="",$B163=""),"",SUM(E163:P163))</f>
        <v/>
      </c>
    </row>
    <row r="164">
      <c r="A164" s="12" t="n"/>
      <c r="B164" s="12" t="n"/>
      <c r="C164">
        <f>IF($B164="","",IFERROR(INDEX(Projects!$C$3:$C$42,MATCH($B164,ProjectList,0)),""))</f>
        <v/>
      </c>
      <c r="D164" s="16">
        <f>IF($B164="",0,IFERROR(INDEX(Projects!$E$3:$E$42,MATCH($B164,ProjectList,0)),0))</f>
        <v/>
      </c>
      <c r="E164" s="17" t="n"/>
      <c r="F164" s="17" t="n"/>
      <c r="G164" s="17" t="n"/>
      <c r="H164" s="17" t="n"/>
      <c r="I164" s="17" t="n"/>
      <c r="J164" s="17" t="n"/>
      <c r="K164" s="17" t="n"/>
      <c r="L164" s="17" t="n"/>
      <c r="M164" s="17" t="n"/>
      <c r="N164" s="17" t="n"/>
      <c r="O164" s="17" t="n"/>
      <c r="P164" s="17" t="n"/>
      <c r="Q164" s="18">
        <f>IF(AND($A164="",$B164=""),"",SUM(E164:P164))</f>
        <v/>
      </c>
    </row>
    <row r="165">
      <c r="A165" s="12" t="n"/>
      <c r="B165" s="12" t="n"/>
      <c r="C165">
        <f>IF($B165="","",IFERROR(INDEX(Projects!$C$3:$C$42,MATCH($B165,ProjectList,0)),""))</f>
        <v/>
      </c>
      <c r="D165" s="16">
        <f>IF($B165="",0,IFERROR(INDEX(Projects!$E$3:$E$42,MATCH($B165,ProjectList,0)),0))</f>
        <v/>
      </c>
      <c r="E165" s="17" t="n"/>
      <c r="F165" s="17" t="n"/>
      <c r="G165" s="17" t="n"/>
      <c r="H165" s="17" t="n"/>
      <c r="I165" s="17" t="n"/>
      <c r="J165" s="17" t="n"/>
      <c r="K165" s="17" t="n"/>
      <c r="L165" s="17" t="n"/>
      <c r="M165" s="17" t="n"/>
      <c r="N165" s="17" t="n"/>
      <c r="O165" s="17" t="n"/>
      <c r="P165" s="17" t="n"/>
      <c r="Q165" s="18">
        <f>IF(AND($A165="",$B165=""),"",SUM(E165:P165))</f>
        <v/>
      </c>
    </row>
    <row r="166">
      <c r="A166" s="12" t="n"/>
      <c r="B166" s="12" t="n"/>
      <c r="C166">
        <f>IF($B166="","",IFERROR(INDEX(Projects!$C$3:$C$42,MATCH($B166,ProjectList,0)),""))</f>
        <v/>
      </c>
      <c r="D166" s="16">
        <f>IF($B166="",0,IFERROR(INDEX(Projects!$E$3:$E$42,MATCH($B166,ProjectList,0)),0))</f>
        <v/>
      </c>
      <c r="E166" s="17" t="n"/>
      <c r="F166" s="17" t="n"/>
      <c r="G166" s="17" t="n"/>
      <c r="H166" s="17" t="n"/>
      <c r="I166" s="17" t="n"/>
      <c r="J166" s="17" t="n"/>
      <c r="K166" s="17" t="n"/>
      <c r="L166" s="17" t="n"/>
      <c r="M166" s="17" t="n"/>
      <c r="N166" s="17" t="n"/>
      <c r="O166" s="17" t="n"/>
      <c r="P166" s="17" t="n"/>
      <c r="Q166" s="18">
        <f>IF(AND($A166="",$B166=""),"",SUM(E166:P166))</f>
        <v/>
      </c>
    </row>
    <row r="167">
      <c r="A167" s="12" t="n"/>
      <c r="B167" s="12" t="n"/>
      <c r="C167">
        <f>IF($B167="","",IFERROR(INDEX(Projects!$C$3:$C$42,MATCH($B167,ProjectList,0)),""))</f>
        <v/>
      </c>
      <c r="D167" s="16">
        <f>IF($B167="",0,IFERROR(INDEX(Projects!$E$3:$E$42,MATCH($B167,ProjectList,0)),0))</f>
        <v/>
      </c>
      <c r="E167" s="17" t="n"/>
      <c r="F167" s="17" t="n"/>
      <c r="G167" s="17" t="n"/>
      <c r="H167" s="17" t="n"/>
      <c r="I167" s="17" t="n"/>
      <c r="J167" s="17" t="n"/>
      <c r="K167" s="17" t="n"/>
      <c r="L167" s="17" t="n"/>
      <c r="M167" s="17" t="n"/>
      <c r="N167" s="17" t="n"/>
      <c r="O167" s="17" t="n"/>
      <c r="P167" s="17" t="n"/>
      <c r="Q167" s="18">
        <f>IF(AND($A167="",$B167=""),"",SUM(E167:P167))</f>
        <v/>
      </c>
    </row>
    <row r="168">
      <c r="A168" s="12" t="n"/>
      <c r="B168" s="12" t="n"/>
      <c r="C168">
        <f>IF($B168="","",IFERROR(INDEX(Projects!$C$3:$C$42,MATCH($B168,ProjectList,0)),""))</f>
        <v/>
      </c>
      <c r="D168" s="16">
        <f>IF($B168="",0,IFERROR(INDEX(Projects!$E$3:$E$42,MATCH($B168,ProjectList,0)),0))</f>
        <v/>
      </c>
      <c r="E168" s="17" t="n"/>
      <c r="F168" s="17" t="n"/>
      <c r="G168" s="17" t="n"/>
      <c r="H168" s="17" t="n"/>
      <c r="I168" s="17" t="n"/>
      <c r="J168" s="17" t="n"/>
      <c r="K168" s="17" t="n"/>
      <c r="L168" s="17" t="n"/>
      <c r="M168" s="17" t="n"/>
      <c r="N168" s="17" t="n"/>
      <c r="O168" s="17" t="n"/>
      <c r="P168" s="17" t="n"/>
      <c r="Q168" s="18">
        <f>IF(AND($A168="",$B168=""),"",SUM(E168:P168))</f>
        <v/>
      </c>
    </row>
    <row r="169">
      <c r="A169" s="12" t="n"/>
      <c r="B169" s="12" t="n"/>
      <c r="C169">
        <f>IF($B169="","",IFERROR(INDEX(Projects!$C$3:$C$42,MATCH($B169,ProjectList,0)),""))</f>
        <v/>
      </c>
      <c r="D169" s="16">
        <f>IF($B169="",0,IFERROR(INDEX(Projects!$E$3:$E$42,MATCH($B169,ProjectList,0)),0))</f>
        <v/>
      </c>
      <c r="E169" s="17" t="n"/>
      <c r="F169" s="17" t="n"/>
      <c r="G169" s="17" t="n"/>
      <c r="H169" s="17" t="n"/>
      <c r="I169" s="17" t="n"/>
      <c r="J169" s="17" t="n"/>
      <c r="K169" s="17" t="n"/>
      <c r="L169" s="17" t="n"/>
      <c r="M169" s="17" t="n"/>
      <c r="N169" s="17" t="n"/>
      <c r="O169" s="17" t="n"/>
      <c r="P169" s="17" t="n"/>
      <c r="Q169" s="18">
        <f>IF(AND($A169="",$B169=""),"",SUM(E169:P169))</f>
        <v/>
      </c>
    </row>
    <row r="170">
      <c r="A170" s="12" t="n"/>
      <c r="B170" s="12" t="n"/>
      <c r="C170">
        <f>IF($B170="","",IFERROR(INDEX(Projects!$C$3:$C$42,MATCH($B170,ProjectList,0)),""))</f>
        <v/>
      </c>
      <c r="D170" s="16">
        <f>IF($B170="",0,IFERROR(INDEX(Projects!$E$3:$E$42,MATCH($B170,ProjectList,0)),0))</f>
        <v/>
      </c>
      <c r="E170" s="17" t="n"/>
      <c r="F170" s="17" t="n"/>
      <c r="G170" s="17" t="n"/>
      <c r="H170" s="17" t="n"/>
      <c r="I170" s="17" t="n"/>
      <c r="J170" s="17" t="n"/>
      <c r="K170" s="17" t="n"/>
      <c r="L170" s="17" t="n"/>
      <c r="M170" s="17" t="n"/>
      <c r="N170" s="17" t="n"/>
      <c r="O170" s="17" t="n"/>
      <c r="P170" s="17" t="n"/>
      <c r="Q170" s="18">
        <f>IF(AND($A170="",$B170=""),"",SUM(E170:P170))</f>
        <v/>
      </c>
    </row>
    <row r="171">
      <c r="A171" s="12" t="n"/>
      <c r="B171" s="12" t="n"/>
      <c r="C171">
        <f>IF($B171="","",IFERROR(INDEX(Projects!$C$3:$C$42,MATCH($B171,ProjectList,0)),""))</f>
        <v/>
      </c>
      <c r="D171" s="16">
        <f>IF($B171="",0,IFERROR(INDEX(Projects!$E$3:$E$42,MATCH($B171,ProjectList,0)),0))</f>
        <v/>
      </c>
      <c r="E171" s="17" t="n"/>
      <c r="F171" s="17" t="n"/>
      <c r="G171" s="17" t="n"/>
      <c r="H171" s="17" t="n"/>
      <c r="I171" s="17" t="n"/>
      <c r="J171" s="17" t="n"/>
      <c r="K171" s="17" t="n"/>
      <c r="L171" s="17" t="n"/>
      <c r="M171" s="17" t="n"/>
      <c r="N171" s="17" t="n"/>
      <c r="O171" s="17" t="n"/>
      <c r="P171" s="17" t="n"/>
      <c r="Q171" s="18">
        <f>IF(AND($A171="",$B171=""),"",SUM(E171:P171))</f>
        <v/>
      </c>
    </row>
    <row r="172">
      <c r="A172" s="12" t="n"/>
      <c r="B172" s="12" t="n"/>
      <c r="C172">
        <f>IF($B172="","",IFERROR(INDEX(Projects!$C$3:$C$42,MATCH($B172,ProjectList,0)),""))</f>
        <v/>
      </c>
      <c r="D172" s="16">
        <f>IF($B172="",0,IFERROR(INDEX(Projects!$E$3:$E$42,MATCH($B172,ProjectList,0)),0))</f>
        <v/>
      </c>
      <c r="E172" s="17" t="n"/>
      <c r="F172" s="17" t="n"/>
      <c r="G172" s="17" t="n"/>
      <c r="H172" s="17" t="n"/>
      <c r="I172" s="17" t="n"/>
      <c r="J172" s="17" t="n"/>
      <c r="K172" s="17" t="n"/>
      <c r="L172" s="17" t="n"/>
      <c r="M172" s="17" t="n"/>
      <c r="N172" s="17" t="n"/>
      <c r="O172" s="17" t="n"/>
      <c r="P172" s="17" t="n"/>
      <c r="Q172" s="18">
        <f>IF(AND($A172="",$B172=""),"",SUM(E172:P172))</f>
        <v/>
      </c>
    </row>
    <row r="173">
      <c r="A173" s="12" t="n"/>
      <c r="B173" s="12" t="n"/>
      <c r="C173">
        <f>IF($B173="","",IFERROR(INDEX(Projects!$C$3:$C$42,MATCH($B173,ProjectList,0)),""))</f>
        <v/>
      </c>
      <c r="D173" s="16">
        <f>IF($B173="",0,IFERROR(INDEX(Projects!$E$3:$E$42,MATCH($B173,ProjectList,0)),0))</f>
        <v/>
      </c>
      <c r="E173" s="17" t="n"/>
      <c r="F173" s="17" t="n"/>
      <c r="G173" s="17" t="n"/>
      <c r="H173" s="17" t="n"/>
      <c r="I173" s="17" t="n"/>
      <c r="J173" s="17" t="n"/>
      <c r="K173" s="17" t="n"/>
      <c r="L173" s="17" t="n"/>
      <c r="M173" s="17" t="n"/>
      <c r="N173" s="17" t="n"/>
      <c r="O173" s="17" t="n"/>
      <c r="P173" s="17" t="n"/>
      <c r="Q173" s="18">
        <f>IF(AND($A173="",$B173=""),"",SUM(E173:P173))</f>
        <v/>
      </c>
    </row>
    <row r="174">
      <c r="A174" s="12" t="n"/>
      <c r="B174" s="12" t="n"/>
      <c r="C174">
        <f>IF($B174="","",IFERROR(INDEX(Projects!$C$3:$C$42,MATCH($B174,ProjectList,0)),""))</f>
        <v/>
      </c>
      <c r="D174" s="16">
        <f>IF($B174="",0,IFERROR(INDEX(Projects!$E$3:$E$42,MATCH($B174,ProjectList,0)),0))</f>
        <v/>
      </c>
      <c r="E174" s="17" t="n"/>
      <c r="F174" s="17" t="n"/>
      <c r="G174" s="17" t="n"/>
      <c r="H174" s="17" t="n"/>
      <c r="I174" s="17" t="n"/>
      <c r="J174" s="17" t="n"/>
      <c r="K174" s="17" t="n"/>
      <c r="L174" s="17" t="n"/>
      <c r="M174" s="17" t="n"/>
      <c r="N174" s="17" t="n"/>
      <c r="O174" s="17" t="n"/>
      <c r="P174" s="17" t="n"/>
      <c r="Q174" s="18">
        <f>IF(AND($A174="",$B174=""),"",SUM(E174:P174))</f>
        <v/>
      </c>
    </row>
    <row r="175">
      <c r="A175" s="12" t="n"/>
      <c r="B175" s="12" t="n"/>
      <c r="C175">
        <f>IF($B175="","",IFERROR(INDEX(Projects!$C$3:$C$42,MATCH($B175,ProjectList,0)),""))</f>
        <v/>
      </c>
      <c r="D175" s="16">
        <f>IF($B175="",0,IFERROR(INDEX(Projects!$E$3:$E$42,MATCH($B175,ProjectList,0)),0))</f>
        <v/>
      </c>
      <c r="E175" s="17" t="n"/>
      <c r="F175" s="17" t="n"/>
      <c r="G175" s="17" t="n"/>
      <c r="H175" s="17" t="n"/>
      <c r="I175" s="17" t="n"/>
      <c r="J175" s="17" t="n"/>
      <c r="K175" s="17" t="n"/>
      <c r="L175" s="17" t="n"/>
      <c r="M175" s="17" t="n"/>
      <c r="N175" s="17" t="n"/>
      <c r="O175" s="17" t="n"/>
      <c r="P175" s="17" t="n"/>
      <c r="Q175" s="18">
        <f>IF(AND($A175="",$B175=""),"",SUM(E175:P175))</f>
        <v/>
      </c>
    </row>
    <row r="176">
      <c r="A176" s="12" t="n"/>
      <c r="B176" s="12" t="n"/>
      <c r="C176">
        <f>IF($B176="","",IFERROR(INDEX(Projects!$C$3:$C$42,MATCH($B176,ProjectList,0)),""))</f>
        <v/>
      </c>
      <c r="D176" s="16">
        <f>IF($B176="",0,IFERROR(INDEX(Projects!$E$3:$E$42,MATCH($B176,ProjectList,0)),0))</f>
        <v/>
      </c>
      <c r="E176" s="17" t="n"/>
      <c r="F176" s="17" t="n"/>
      <c r="G176" s="17" t="n"/>
      <c r="H176" s="17" t="n"/>
      <c r="I176" s="17" t="n"/>
      <c r="J176" s="17" t="n"/>
      <c r="K176" s="17" t="n"/>
      <c r="L176" s="17" t="n"/>
      <c r="M176" s="17" t="n"/>
      <c r="N176" s="17" t="n"/>
      <c r="O176" s="17" t="n"/>
      <c r="P176" s="17" t="n"/>
      <c r="Q176" s="18">
        <f>IF(AND($A176="",$B176=""),"",SUM(E176:P176))</f>
        <v/>
      </c>
    </row>
    <row r="177">
      <c r="A177" s="12" t="n"/>
      <c r="B177" s="12" t="n"/>
      <c r="C177">
        <f>IF($B177="","",IFERROR(INDEX(Projects!$C$3:$C$42,MATCH($B177,ProjectList,0)),""))</f>
        <v/>
      </c>
      <c r="D177" s="16">
        <f>IF($B177="",0,IFERROR(INDEX(Projects!$E$3:$E$42,MATCH($B177,ProjectList,0)),0))</f>
        <v/>
      </c>
      <c r="E177" s="17" t="n"/>
      <c r="F177" s="17" t="n"/>
      <c r="G177" s="17" t="n"/>
      <c r="H177" s="17" t="n"/>
      <c r="I177" s="17" t="n"/>
      <c r="J177" s="17" t="n"/>
      <c r="K177" s="17" t="n"/>
      <c r="L177" s="17" t="n"/>
      <c r="M177" s="17" t="n"/>
      <c r="N177" s="17" t="n"/>
      <c r="O177" s="17" t="n"/>
      <c r="P177" s="17" t="n"/>
      <c r="Q177" s="18">
        <f>IF(AND($A177="",$B177=""),"",SUM(E177:P177))</f>
        <v/>
      </c>
    </row>
    <row r="178">
      <c r="A178" s="12" t="n"/>
      <c r="B178" s="12" t="n"/>
      <c r="C178">
        <f>IF($B178="","",IFERROR(INDEX(Projects!$C$3:$C$42,MATCH($B178,ProjectList,0)),""))</f>
        <v/>
      </c>
      <c r="D178" s="16">
        <f>IF($B178="",0,IFERROR(INDEX(Projects!$E$3:$E$42,MATCH($B178,ProjectList,0)),0))</f>
        <v/>
      </c>
      <c r="E178" s="17" t="n"/>
      <c r="F178" s="17" t="n"/>
      <c r="G178" s="17" t="n"/>
      <c r="H178" s="17" t="n"/>
      <c r="I178" s="17" t="n"/>
      <c r="J178" s="17" t="n"/>
      <c r="K178" s="17" t="n"/>
      <c r="L178" s="17" t="n"/>
      <c r="M178" s="17" t="n"/>
      <c r="N178" s="17" t="n"/>
      <c r="O178" s="17" t="n"/>
      <c r="P178" s="17" t="n"/>
      <c r="Q178" s="18">
        <f>IF(AND($A178="",$B178=""),"",SUM(E178:P178))</f>
        <v/>
      </c>
    </row>
    <row r="179">
      <c r="A179" s="12" t="n"/>
      <c r="B179" s="12" t="n"/>
      <c r="C179">
        <f>IF($B179="","",IFERROR(INDEX(Projects!$C$3:$C$42,MATCH($B179,ProjectList,0)),""))</f>
        <v/>
      </c>
      <c r="D179" s="16">
        <f>IF($B179="",0,IFERROR(INDEX(Projects!$E$3:$E$42,MATCH($B179,ProjectList,0)),0))</f>
        <v/>
      </c>
      <c r="E179" s="17" t="n"/>
      <c r="F179" s="17" t="n"/>
      <c r="G179" s="17" t="n"/>
      <c r="H179" s="17" t="n"/>
      <c r="I179" s="17" t="n"/>
      <c r="J179" s="17" t="n"/>
      <c r="K179" s="17" t="n"/>
      <c r="L179" s="17" t="n"/>
      <c r="M179" s="17" t="n"/>
      <c r="N179" s="17" t="n"/>
      <c r="O179" s="17" t="n"/>
      <c r="P179" s="17" t="n"/>
      <c r="Q179" s="18">
        <f>IF(AND($A179="",$B179=""),"",SUM(E179:P179))</f>
        <v/>
      </c>
    </row>
    <row r="180">
      <c r="A180" s="12" t="n"/>
      <c r="B180" s="12" t="n"/>
      <c r="C180">
        <f>IF($B180="","",IFERROR(INDEX(Projects!$C$3:$C$42,MATCH($B180,ProjectList,0)),""))</f>
        <v/>
      </c>
      <c r="D180" s="16">
        <f>IF($B180="",0,IFERROR(INDEX(Projects!$E$3:$E$42,MATCH($B180,ProjectList,0)),0))</f>
        <v/>
      </c>
      <c r="E180" s="17" t="n"/>
      <c r="F180" s="17" t="n"/>
      <c r="G180" s="17" t="n"/>
      <c r="H180" s="17" t="n"/>
      <c r="I180" s="17" t="n"/>
      <c r="J180" s="17" t="n"/>
      <c r="K180" s="17" t="n"/>
      <c r="L180" s="17" t="n"/>
      <c r="M180" s="17" t="n"/>
      <c r="N180" s="17" t="n"/>
      <c r="O180" s="17" t="n"/>
      <c r="P180" s="17" t="n"/>
      <c r="Q180" s="18">
        <f>IF(AND($A180="",$B180=""),"",SUM(E180:P180))</f>
        <v/>
      </c>
    </row>
    <row r="181">
      <c r="A181" s="12" t="n"/>
      <c r="B181" s="12" t="n"/>
      <c r="C181">
        <f>IF($B181="","",IFERROR(INDEX(Projects!$C$3:$C$42,MATCH($B181,ProjectList,0)),""))</f>
        <v/>
      </c>
      <c r="D181" s="16">
        <f>IF($B181="",0,IFERROR(INDEX(Projects!$E$3:$E$42,MATCH($B181,ProjectList,0)),0))</f>
        <v/>
      </c>
      <c r="E181" s="17" t="n"/>
      <c r="F181" s="17" t="n"/>
      <c r="G181" s="17" t="n"/>
      <c r="H181" s="17" t="n"/>
      <c r="I181" s="17" t="n"/>
      <c r="J181" s="17" t="n"/>
      <c r="K181" s="17" t="n"/>
      <c r="L181" s="17" t="n"/>
      <c r="M181" s="17" t="n"/>
      <c r="N181" s="17" t="n"/>
      <c r="O181" s="17" t="n"/>
      <c r="P181" s="17" t="n"/>
      <c r="Q181" s="18">
        <f>IF(AND($A181="",$B181=""),"",SUM(E181:P181))</f>
        <v/>
      </c>
    </row>
    <row r="182">
      <c r="A182" s="12" t="n"/>
      <c r="B182" s="12" t="n"/>
      <c r="C182">
        <f>IF($B182="","",IFERROR(INDEX(Projects!$C$3:$C$42,MATCH($B182,ProjectList,0)),""))</f>
        <v/>
      </c>
      <c r="D182" s="16">
        <f>IF($B182="",0,IFERROR(INDEX(Projects!$E$3:$E$42,MATCH($B182,ProjectList,0)),0))</f>
        <v/>
      </c>
      <c r="E182" s="17" t="n"/>
      <c r="F182" s="17" t="n"/>
      <c r="G182" s="17" t="n"/>
      <c r="H182" s="17" t="n"/>
      <c r="I182" s="17" t="n"/>
      <c r="J182" s="17" t="n"/>
      <c r="K182" s="17" t="n"/>
      <c r="L182" s="17" t="n"/>
      <c r="M182" s="17" t="n"/>
      <c r="N182" s="17" t="n"/>
      <c r="O182" s="17" t="n"/>
      <c r="P182" s="17" t="n"/>
      <c r="Q182" s="18">
        <f>IF(AND($A182="",$B182=""),"",SUM(E182:P182))</f>
        <v/>
      </c>
    </row>
    <row r="183">
      <c r="A183" s="12" t="n"/>
      <c r="B183" s="12" t="n"/>
      <c r="C183">
        <f>IF($B183="","",IFERROR(INDEX(Projects!$C$3:$C$42,MATCH($B183,ProjectList,0)),""))</f>
        <v/>
      </c>
      <c r="D183" s="16">
        <f>IF($B183="",0,IFERROR(INDEX(Projects!$E$3:$E$42,MATCH($B183,ProjectList,0)),0))</f>
        <v/>
      </c>
      <c r="E183" s="17" t="n"/>
      <c r="F183" s="17" t="n"/>
      <c r="G183" s="17" t="n"/>
      <c r="H183" s="17" t="n"/>
      <c r="I183" s="17" t="n"/>
      <c r="J183" s="17" t="n"/>
      <c r="K183" s="17" t="n"/>
      <c r="L183" s="17" t="n"/>
      <c r="M183" s="17" t="n"/>
      <c r="N183" s="17" t="n"/>
      <c r="O183" s="17" t="n"/>
      <c r="P183" s="17" t="n"/>
      <c r="Q183" s="18">
        <f>IF(AND($A183="",$B183=""),"",SUM(E183:P183))</f>
        <v/>
      </c>
    </row>
    <row r="184">
      <c r="A184" s="12" t="n"/>
      <c r="B184" s="12" t="n"/>
      <c r="C184">
        <f>IF($B184="","",IFERROR(INDEX(Projects!$C$3:$C$42,MATCH($B184,ProjectList,0)),""))</f>
        <v/>
      </c>
      <c r="D184" s="16">
        <f>IF($B184="",0,IFERROR(INDEX(Projects!$E$3:$E$42,MATCH($B184,ProjectList,0)),0))</f>
        <v/>
      </c>
      <c r="E184" s="17" t="n"/>
      <c r="F184" s="17" t="n"/>
      <c r="G184" s="17" t="n"/>
      <c r="H184" s="17" t="n"/>
      <c r="I184" s="17" t="n"/>
      <c r="J184" s="17" t="n"/>
      <c r="K184" s="17" t="n"/>
      <c r="L184" s="17" t="n"/>
      <c r="M184" s="17" t="n"/>
      <c r="N184" s="17" t="n"/>
      <c r="O184" s="17" t="n"/>
      <c r="P184" s="17" t="n"/>
      <c r="Q184" s="18">
        <f>IF(AND($A184="",$B184=""),"",SUM(E184:P184))</f>
        <v/>
      </c>
    </row>
    <row r="185">
      <c r="A185" s="12" t="n"/>
      <c r="B185" s="12" t="n"/>
      <c r="C185">
        <f>IF($B185="","",IFERROR(INDEX(Projects!$C$3:$C$42,MATCH($B185,ProjectList,0)),""))</f>
        <v/>
      </c>
      <c r="D185" s="16">
        <f>IF($B185="",0,IFERROR(INDEX(Projects!$E$3:$E$42,MATCH($B185,ProjectList,0)),0))</f>
        <v/>
      </c>
      <c r="E185" s="17" t="n"/>
      <c r="F185" s="17" t="n"/>
      <c r="G185" s="17" t="n"/>
      <c r="H185" s="17" t="n"/>
      <c r="I185" s="17" t="n"/>
      <c r="J185" s="17" t="n"/>
      <c r="K185" s="17" t="n"/>
      <c r="L185" s="17" t="n"/>
      <c r="M185" s="17" t="n"/>
      <c r="N185" s="17" t="n"/>
      <c r="O185" s="17" t="n"/>
      <c r="P185" s="17" t="n"/>
      <c r="Q185" s="18">
        <f>IF(AND($A185="",$B185=""),"",SUM(E185:P185))</f>
        <v/>
      </c>
    </row>
    <row r="186">
      <c r="A186" s="12" t="n"/>
      <c r="B186" s="12" t="n"/>
      <c r="C186">
        <f>IF($B186="","",IFERROR(INDEX(Projects!$C$3:$C$42,MATCH($B186,ProjectList,0)),""))</f>
        <v/>
      </c>
      <c r="D186" s="16">
        <f>IF($B186="",0,IFERROR(INDEX(Projects!$E$3:$E$42,MATCH($B186,ProjectList,0)),0))</f>
        <v/>
      </c>
      <c r="E186" s="17" t="n"/>
      <c r="F186" s="17" t="n"/>
      <c r="G186" s="17" t="n"/>
      <c r="H186" s="17" t="n"/>
      <c r="I186" s="17" t="n"/>
      <c r="J186" s="17" t="n"/>
      <c r="K186" s="17" t="n"/>
      <c r="L186" s="17" t="n"/>
      <c r="M186" s="17" t="n"/>
      <c r="N186" s="17" t="n"/>
      <c r="O186" s="17" t="n"/>
      <c r="P186" s="17" t="n"/>
      <c r="Q186" s="18">
        <f>IF(AND($A186="",$B186=""),"",SUM(E186:P186))</f>
        <v/>
      </c>
    </row>
    <row r="187">
      <c r="A187" s="12" t="n"/>
      <c r="B187" s="12" t="n"/>
      <c r="C187">
        <f>IF($B187="","",IFERROR(INDEX(Projects!$C$3:$C$42,MATCH($B187,ProjectList,0)),""))</f>
        <v/>
      </c>
      <c r="D187" s="16">
        <f>IF($B187="",0,IFERROR(INDEX(Projects!$E$3:$E$42,MATCH($B187,ProjectList,0)),0))</f>
        <v/>
      </c>
      <c r="E187" s="17" t="n"/>
      <c r="F187" s="17" t="n"/>
      <c r="G187" s="17" t="n"/>
      <c r="H187" s="17" t="n"/>
      <c r="I187" s="17" t="n"/>
      <c r="J187" s="17" t="n"/>
      <c r="K187" s="17" t="n"/>
      <c r="L187" s="17" t="n"/>
      <c r="M187" s="17" t="n"/>
      <c r="N187" s="17" t="n"/>
      <c r="O187" s="17" t="n"/>
      <c r="P187" s="17" t="n"/>
      <c r="Q187" s="18">
        <f>IF(AND($A187="",$B187=""),"",SUM(E187:P187))</f>
        <v/>
      </c>
    </row>
    <row r="188">
      <c r="A188" s="12" t="n"/>
      <c r="B188" s="12" t="n"/>
      <c r="C188">
        <f>IF($B188="","",IFERROR(INDEX(Projects!$C$3:$C$42,MATCH($B188,ProjectList,0)),""))</f>
        <v/>
      </c>
      <c r="D188" s="16">
        <f>IF($B188="",0,IFERROR(INDEX(Projects!$E$3:$E$42,MATCH($B188,ProjectList,0)),0))</f>
        <v/>
      </c>
      <c r="E188" s="17" t="n"/>
      <c r="F188" s="17" t="n"/>
      <c r="G188" s="17" t="n"/>
      <c r="H188" s="17" t="n"/>
      <c r="I188" s="17" t="n"/>
      <c r="J188" s="17" t="n"/>
      <c r="K188" s="17" t="n"/>
      <c r="L188" s="17" t="n"/>
      <c r="M188" s="17" t="n"/>
      <c r="N188" s="17" t="n"/>
      <c r="O188" s="17" t="n"/>
      <c r="P188" s="17" t="n"/>
      <c r="Q188" s="18">
        <f>IF(AND($A188="",$B188=""),"",SUM(E188:P188))</f>
        <v/>
      </c>
    </row>
    <row r="189">
      <c r="A189" s="12" t="n"/>
      <c r="B189" s="12" t="n"/>
      <c r="C189">
        <f>IF($B189="","",IFERROR(INDEX(Projects!$C$3:$C$42,MATCH($B189,ProjectList,0)),""))</f>
        <v/>
      </c>
      <c r="D189" s="16">
        <f>IF($B189="",0,IFERROR(INDEX(Projects!$E$3:$E$42,MATCH($B189,ProjectList,0)),0))</f>
        <v/>
      </c>
      <c r="E189" s="17" t="n"/>
      <c r="F189" s="17" t="n"/>
      <c r="G189" s="17" t="n"/>
      <c r="H189" s="17" t="n"/>
      <c r="I189" s="17" t="n"/>
      <c r="J189" s="17" t="n"/>
      <c r="K189" s="17" t="n"/>
      <c r="L189" s="17" t="n"/>
      <c r="M189" s="17" t="n"/>
      <c r="N189" s="17" t="n"/>
      <c r="O189" s="17" t="n"/>
      <c r="P189" s="17" t="n"/>
      <c r="Q189" s="18">
        <f>IF(AND($A189="",$B189=""),"",SUM(E189:P189))</f>
        <v/>
      </c>
    </row>
    <row r="190">
      <c r="A190" s="12" t="n"/>
      <c r="B190" s="12" t="n"/>
      <c r="C190">
        <f>IF($B190="","",IFERROR(INDEX(Projects!$C$3:$C$42,MATCH($B190,ProjectList,0)),""))</f>
        <v/>
      </c>
      <c r="D190" s="16">
        <f>IF($B190="",0,IFERROR(INDEX(Projects!$E$3:$E$42,MATCH($B190,ProjectList,0)),0))</f>
        <v/>
      </c>
      <c r="E190" s="17" t="n"/>
      <c r="F190" s="17" t="n"/>
      <c r="G190" s="17" t="n"/>
      <c r="H190" s="17" t="n"/>
      <c r="I190" s="17" t="n"/>
      <c r="J190" s="17" t="n"/>
      <c r="K190" s="17" t="n"/>
      <c r="L190" s="17" t="n"/>
      <c r="M190" s="17" t="n"/>
      <c r="N190" s="17" t="n"/>
      <c r="O190" s="17" t="n"/>
      <c r="P190" s="17" t="n"/>
      <c r="Q190" s="18">
        <f>IF(AND($A190="",$B190=""),"",SUM(E190:P190))</f>
        <v/>
      </c>
    </row>
    <row r="191">
      <c r="A191" s="12" t="n"/>
      <c r="B191" s="12" t="n"/>
      <c r="C191">
        <f>IF($B191="","",IFERROR(INDEX(Projects!$C$3:$C$42,MATCH($B191,ProjectList,0)),""))</f>
        <v/>
      </c>
      <c r="D191" s="16">
        <f>IF($B191="",0,IFERROR(INDEX(Projects!$E$3:$E$42,MATCH($B191,ProjectList,0)),0))</f>
        <v/>
      </c>
      <c r="E191" s="17" t="n"/>
      <c r="F191" s="17" t="n"/>
      <c r="G191" s="17" t="n"/>
      <c r="H191" s="17" t="n"/>
      <c r="I191" s="17" t="n"/>
      <c r="J191" s="17" t="n"/>
      <c r="K191" s="17" t="n"/>
      <c r="L191" s="17" t="n"/>
      <c r="M191" s="17" t="n"/>
      <c r="N191" s="17" t="n"/>
      <c r="O191" s="17" t="n"/>
      <c r="P191" s="17" t="n"/>
      <c r="Q191" s="18">
        <f>IF(AND($A191="",$B191=""),"",SUM(E191:P191))</f>
        <v/>
      </c>
    </row>
    <row r="192">
      <c r="A192" s="12" t="n"/>
      <c r="B192" s="12" t="n"/>
      <c r="C192">
        <f>IF($B192="","",IFERROR(INDEX(Projects!$C$3:$C$42,MATCH($B192,ProjectList,0)),""))</f>
        <v/>
      </c>
      <c r="D192" s="16">
        <f>IF($B192="",0,IFERROR(INDEX(Projects!$E$3:$E$42,MATCH($B192,ProjectList,0)),0))</f>
        <v/>
      </c>
      <c r="E192" s="17" t="n"/>
      <c r="F192" s="17" t="n"/>
      <c r="G192" s="17" t="n"/>
      <c r="H192" s="17" t="n"/>
      <c r="I192" s="17" t="n"/>
      <c r="J192" s="17" t="n"/>
      <c r="K192" s="17" t="n"/>
      <c r="L192" s="17" t="n"/>
      <c r="M192" s="17" t="n"/>
      <c r="N192" s="17" t="n"/>
      <c r="O192" s="17" t="n"/>
      <c r="P192" s="17" t="n"/>
      <c r="Q192" s="18">
        <f>IF(AND($A192="",$B192=""),"",SUM(E192:P192))</f>
        <v/>
      </c>
    </row>
    <row r="193">
      <c r="A193" s="12" t="n"/>
      <c r="B193" s="12" t="n"/>
      <c r="C193">
        <f>IF($B193="","",IFERROR(INDEX(Projects!$C$3:$C$42,MATCH($B193,ProjectList,0)),""))</f>
        <v/>
      </c>
      <c r="D193" s="16">
        <f>IF($B193="",0,IFERROR(INDEX(Projects!$E$3:$E$42,MATCH($B193,ProjectList,0)),0))</f>
        <v/>
      </c>
      <c r="E193" s="17" t="n"/>
      <c r="F193" s="17" t="n"/>
      <c r="G193" s="17" t="n"/>
      <c r="H193" s="17" t="n"/>
      <c r="I193" s="17" t="n"/>
      <c r="J193" s="17" t="n"/>
      <c r="K193" s="17" t="n"/>
      <c r="L193" s="17" t="n"/>
      <c r="M193" s="17" t="n"/>
      <c r="N193" s="17" t="n"/>
      <c r="O193" s="17" t="n"/>
      <c r="P193" s="17" t="n"/>
      <c r="Q193" s="18">
        <f>IF(AND($A193="",$B193=""),"",SUM(E193:P193))</f>
        <v/>
      </c>
    </row>
    <row r="194">
      <c r="A194" s="12" t="n"/>
      <c r="B194" s="12" t="n"/>
      <c r="C194">
        <f>IF($B194="","",IFERROR(INDEX(Projects!$C$3:$C$42,MATCH($B194,ProjectList,0)),""))</f>
        <v/>
      </c>
      <c r="D194" s="16">
        <f>IF($B194="",0,IFERROR(INDEX(Projects!$E$3:$E$42,MATCH($B194,ProjectList,0)),0))</f>
        <v/>
      </c>
      <c r="E194" s="17" t="n"/>
      <c r="F194" s="17" t="n"/>
      <c r="G194" s="17" t="n"/>
      <c r="H194" s="17" t="n"/>
      <c r="I194" s="17" t="n"/>
      <c r="J194" s="17" t="n"/>
      <c r="K194" s="17" t="n"/>
      <c r="L194" s="17" t="n"/>
      <c r="M194" s="17" t="n"/>
      <c r="N194" s="17" t="n"/>
      <c r="O194" s="17" t="n"/>
      <c r="P194" s="17" t="n"/>
      <c r="Q194" s="18">
        <f>IF(AND($A194="",$B194=""),"",SUM(E194:P194))</f>
        <v/>
      </c>
    </row>
    <row r="195">
      <c r="A195" s="12" t="n"/>
      <c r="B195" s="12" t="n"/>
      <c r="C195">
        <f>IF($B195="","",IFERROR(INDEX(Projects!$C$3:$C$42,MATCH($B195,ProjectList,0)),""))</f>
        <v/>
      </c>
      <c r="D195" s="16">
        <f>IF($B195="",0,IFERROR(INDEX(Projects!$E$3:$E$42,MATCH($B195,ProjectList,0)),0))</f>
        <v/>
      </c>
      <c r="E195" s="17" t="n"/>
      <c r="F195" s="17" t="n"/>
      <c r="G195" s="17" t="n"/>
      <c r="H195" s="17" t="n"/>
      <c r="I195" s="17" t="n"/>
      <c r="J195" s="17" t="n"/>
      <c r="K195" s="17" t="n"/>
      <c r="L195" s="17" t="n"/>
      <c r="M195" s="17" t="n"/>
      <c r="N195" s="17" t="n"/>
      <c r="O195" s="17" t="n"/>
      <c r="P195" s="17" t="n"/>
      <c r="Q195" s="18">
        <f>IF(AND($A195="",$B195=""),"",SUM(E195:P195))</f>
        <v/>
      </c>
    </row>
    <row r="196">
      <c r="A196" s="12" t="n"/>
      <c r="B196" s="12" t="n"/>
      <c r="C196">
        <f>IF($B196="","",IFERROR(INDEX(Projects!$C$3:$C$42,MATCH($B196,ProjectList,0)),""))</f>
        <v/>
      </c>
      <c r="D196" s="16">
        <f>IF($B196="",0,IFERROR(INDEX(Projects!$E$3:$E$42,MATCH($B196,ProjectList,0)),0))</f>
        <v/>
      </c>
      <c r="E196" s="17" t="n"/>
      <c r="F196" s="17" t="n"/>
      <c r="G196" s="17" t="n"/>
      <c r="H196" s="17" t="n"/>
      <c r="I196" s="17" t="n"/>
      <c r="J196" s="17" t="n"/>
      <c r="K196" s="17" t="n"/>
      <c r="L196" s="17" t="n"/>
      <c r="M196" s="17" t="n"/>
      <c r="N196" s="17" t="n"/>
      <c r="O196" s="17" t="n"/>
      <c r="P196" s="17" t="n"/>
      <c r="Q196" s="18">
        <f>IF(AND($A196="",$B196=""),"",SUM(E196:P196))</f>
        <v/>
      </c>
    </row>
    <row r="197">
      <c r="A197" s="12" t="n"/>
      <c r="B197" s="12" t="n"/>
      <c r="C197">
        <f>IF($B197="","",IFERROR(INDEX(Projects!$C$3:$C$42,MATCH($B197,ProjectList,0)),""))</f>
        <v/>
      </c>
      <c r="D197" s="16">
        <f>IF($B197="",0,IFERROR(INDEX(Projects!$E$3:$E$42,MATCH($B197,ProjectList,0)),0))</f>
        <v/>
      </c>
      <c r="E197" s="17" t="n"/>
      <c r="F197" s="17" t="n"/>
      <c r="G197" s="17" t="n"/>
      <c r="H197" s="17" t="n"/>
      <c r="I197" s="17" t="n"/>
      <c r="J197" s="17" t="n"/>
      <c r="K197" s="17" t="n"/>
      <c r="L197" s="17" t="n"/>
      <c r="M197" s="17" t="n"/>
      <c r="N197" s="17" t="n"/>
      <c r="O197" s="17" t="n"/>
      <c r="P197" s="17" t="n"/>
      <c r="Q197" s="18">
        <f>IF(AND($A197="",$B197=""),"",SUM(E197:P197))</f>
        <v/>
      </c>
    </row>
    <row r="198">
      <c r="A198" s="12" t="n"/>
      <c r="B198" s="12" t="n"/>
      <c r="C198">
        <f>IF($B198="","",IFERROR(INDEX(Projects!$C$3:$C$42,MATCH($B198,ProjectList,0)),""))</f>
        <v/>
      </c>
      <c r="D198" s="16">
        <f>IF($B198="",0,IFERROR(INDEX(Projects!$E$3:$E$42,MATCH($B198,ProjectList,0)),0))</f>
        <v/>
      </c>
      <c r="E198" s="17" t="n"/>
      <c r="F198" s="17" t="n"/>
      <c r="G198" s="17" t="n"/>
      <c r="H198" s="17" t="n"/>
      <c r="I198" s="17" t="n"/>
      <c r="J198" s="17" t="n"/>
      <c r="K198" s="17" t="n"/>
      <c r="L198" s="17" t="n"/>
      <c r="M198" s="17" t="n"/>
      <c r="N198" s="17" t="n"/>
      <c r="O198" s="17" t="n"/>
      <c r="P198" s="17" t="n"/>
      <c r="Q198" s="18">
        <f>IF(AND($A198="",$B198=""),"",SUM(E198:P198))</f>
        <v/>
      </c>
    </row>
    <row r="199">
      <c r="A199" s="12" t="n"/>
      <c r="B199" s="12" t="n"/>
      <c r="C199">
        <f>IF($B199="","",IFERROR(INDEX(Projects!$C$3:$C$42,MATCH($B199,ProjectList,0)),""))</f>
        <v/>
      </c>
      <c r="D199" s="16">
        <f>IF($B199="",0,IFERROR(INDEX(Projects!$E$3:$E$42,MATCH($B199,ProjectList,0)),0))</f>
        <v/>
      </c>
      <c r="E199" s="17" t="n"/>
      <c r="F199" s="17" t="n"/>
      <c r="G199" s="17" t="n"/>
      <c r="H199" s="17" t="n"/>
      <c r="I199" s="17" t="n"/>
      <c r="J199" s="17" t="n"/>
      <c r="K199" s="17" t="n"/>
      <c r="L199" s="17" t="n"/>
      <c r="M199" s="17" t="n"/>
      <c r="N199" s="17" t="n"/>
      <c r="O199" s="17" t="n"/>
      <c r="P199" s="17" t="n"/>
      <c r="Q199" s="18">
        <f>IF(AND($A199="",$B199=""),"",SUM(E199:P199))</f>
        <v/>
      </c>
    </row>
    <row r="200">
      <c r="A200" s="12" t="n"/>
      <c r="B200" s="12" t="n"/>
      <c r="C200">
        <f>IF($B200="","",IFERROR(INDEX(Projects!$C$3:$C$42,MATCH($B200,ProjectList,0)),""))</f>
        <v/>
      </c>
      <c r="D200" s="16">
        <f>IF($B200="",0,IFERROR(INDEX(Projects!$E$3:$E$42,MATCH($B200,ProjectList,0)),0))</f>
        <v/>
      </c>
      <c r="E200" s="17" t="n"/>
      <c r="F200" s="17" t="n"/>
      <c r="G200" s="17" t="n"/>
      <c r="H200" s="17" t="n"/>
      <c r="I200" s="17" t="n"/>
      <c r="J200" s="17" t="n"/>
      <c r="K200" s="17" t="n"/>
      <c r="L200" s="17" t="n"/>
      <c r="M200" s="17" t="n"/>
      <c r="N200" s="17" t="n"/>
      <c r="O200" s="17" t="n"/>
      <c r="P200" s="17" t="n"/>
      <c r="Q200" s="18">
        <f>IF(AND($A200="",$B200=""),"",SUM(E200:P200))</f>
        <v/>
      </c>
    </row>
    <row r="201">
      <c r="A201" s="12" t="n"/>
      <c r="B201" s="12" t="n"/>
      <c r="C201">
        <f>IF($B201="","",IFERROR(INDEX(Projects!$C$3:$C$42,MATCH($B201,ProjectList,0)),""))</f>
        <v/>
      </c>
      <c r="D201" s="16">
        <f>IF($B201="",0,IFERROR(INDEX(Projects!$E$3:$E$42,MATCH($B201,ProjectList,0)),0))</f>
        <v/>
      </c>
      <c r="E201" s="17" t="n"/>
      <c r="F201" s="17" t="n"/>
      <c r="G201" s="17" t="n"/>
      <c r="H201" s="17" t="n"/>
      <c r="I201" s="17" t="n"/>
      <c r="J201" s="17" t="n"/>
      <c r="K201" s="17" t="n"/>
      <c r="L201" s="17" t="n"/>
      <c r="M201" s="17" t="n"/>
      <c r="N201" s="17" t="n"/>
      <c r="O201" s="17" t="n"/>
      <c r="P201" s="17" t="n"/>
      <c r="Q201" s="18">
        <f>IF(AND($A201="",$B201=""),"",SUM(E201:P201))</f>
        <v/>
      </c>
    </row>
    <row r="202">
      <c r="A202" s="12" t="n"/>
      <c r="B202" s="12" t="n"/>
      <c r="C202">
        <f>IF($B202="","",IFERROR(INDEX(Projects!$C$3:$C$42,MATCH($B202,ProjectList,0)),""))</f>
        <v/>
      </c>
      <c r="D202" s="16">
        <f>IF($B202="",0,IFERROR(INDEX(Projects!$E$3:$E$42,MATCH($B202,ProjectList,0)),0))</f>
        <v/>
      </c>
      <c r="E202" s="17" t="n"/>
      <c r="F202" s="17" t="n"/>
      <c r="G202" s="17" t="n"/>
      <c r="H202" s="17" t="n"/>
      <c r="I202" s="17" t="n"/>
      <c r="J202" s="17" t="n"/>
      <c r="K202" s="17" t="n"/>
      <c r="L202" s="17" t="n"/>
      <c r="M202" s="17" t="n"/>
      <c r="N202" s="17" t="n"/>
      <c r="O202" s="17" t="n"/>
      <c r="P202" s="17" t="n"/>
      <c r="Q202" s="18">
        <f>IF(AND($A202="",$B202=""),"",SUM(E202:P202))</f>
        <v/>
      </c>
    </row>
    <row r="203">
      <c r="A203" s="12" t="n"/>
      <c r="B203" s="12" t="n"/>
      <c r="C203">
        <f>IF($B203="","",IFERROR(INDEX(Projects!$C$3:$C$42,MATCH($B203,ProjectList,0)),""))</f>
        <v/>
      </c>
      <c r="D203" s="16">
        <f>IF($B203="",0,IFERROR(INDEX(Projects!$E$3:$E$42,MATCH($B203,ProjectList,0)),0))</f>
        <v/>
      </c>
      <c r="E203" s="17" t="n"/>
      <c r="F203" s="17" t="n"/>
      <c r="G203" s="17" t="n"/>
      <c r="H203" s="17" t="n"/>
      <c r="I203" s="17" t="n"/>
      <c r="J203" s="17" t="n"/>
      <c r="K203" s="17" t="n"/>
      <c r="L203" s="17" t="n"/>
      <c r="M203" s="17" t="n"/>
      <c r="N203" s="17" t="n"/>
      <c r="O203" s="17" t="n"/>
      <c r="P203" s="17" t="n"/>
      <c r="Q203" s="18">
        <f>IF(AND($A203="",$B203=""),"",SUM(E203:P203))</f>
        <v/>
      </c>
    </row>
    <row r="204">
      <c r="A204" s="12" t="n"/>
      <c r="B204" s="12" t="n"/>
      <c r="C204">
        <f>IF($B204="","",IFERROR(INDEX(Projects!$C$3:$C$42,MATCH($B204,ProjectList,0)),""))</f>
        <v/>
      </c>
      <c r="D204" s="16">
        <f>IF($B204="",0,IFERROR(INDEX(Projects!$E$3:$E$42,MATCH($B204,ProjectList,0)),0))</f>
        <v/>
      </c>
      <c r="E204" s="17" t="n"/>
      <c r="F204" s="17" t="n"/>
      <c r="G204" s="17" t="n"/>
      <c r="H204" s="17" t="n"/>
      <c r="I204" s="17" t="n"/>
      <c r="J204" s="17" t="n"/>
      <c r="K204" s="17" t="n"/>
      <c r="L204" s="17" t="n"/>
      <c r="M204" s="17" t="n"/>
      <c r="N204" s="17" t="n"/>
      <c r="O204" s="17" t="n"/>
      <c r="P204" s="17" t="n"/>
      <c r="Q204" s="18">
        <f>IF(AND($A204="",$B204=""),"",SUM(E204:P204))</f>
        <v/>
      </c>
    </row>
    <row r="205">
      <c r="A205" s="12" t="n"/>
      <c r="B205" s="12" t="n"/>
      <c r="C205">
        <f>IF($B205="","",IFERROR(INDEX(Projects!$C$3:$C$42,MATCH($B205,ProjectList,0)),""))</f>
        <v/>
      </c>
      <c r="D205" s="16">
        <f>IF($B205="",0,IFERROR(INDEX(Projects!$E$3:$E$42,MATCH($B205,ProjectList,0)),0))</f>
        <v/>
      </c>
      <c r="E205" s="17" t="n"/>
      <c r="F205" s="17" t="n"/>
      <c r="G205" s="17" t="n"/>
      <c r="H205" s="17" t="n"/>
      <c r="I205" s="17" t="n"/>
      <c r="J205" s="17" t="n"/>
      <c r="K205" s="17" t="n"/>
      <c r="L205" s="17" t="n"/>
      <c r="M205" s="17" t="n"/>
      <c r="N205" s="17" t="n"/>
      <c r="O205" s="17" t="n"/>
      <c r="P205" s="17" t="n"/>
      <c r="Q205" s="18">
        <f>IF(AND($A205="",$B205=""),"",SUM(E205:P205))</f>
        <v/>
      </c>
    </row>
    <row r="206">
      <c r="A206" s="12" t="n"/>
      <c r="B206" s="12" t="n"/>
      <c r="C206">
        <f>IF($B206="","",IFERROR(INDEX(Projects!$C$3:$C$42,MATCH($B206,ProjectList,0)),""))</f>
        <v/>
      </c>
      <c r="D206" s="16">
        <f>IF($B206="",0,IFERROR(INDEX(Projects!$E$3:$E$42,MATCH($B206,ProjectList,0)),0))</f>
        <v/>
      </c>
      <c r="E206" s="17" t="n"/>
      <c r="F206" s="17" t="n"/>
      <c r="G206" s="17" t="n"/>
      <c r="H206" s="17" t="n"/>
      <c r="I206" s="17" t="n"/>
      <c r="J206" s="17" t="n"/>
      <c r="K206" s="17" t="n"/>
      <c r="L206" s="17" t="n"/>
      <c r="M206" s="17" t="n"/>
      <c r="N206" s="17" t="n"/>
      <c r="O206" s="17" t="n"/>
      <c r="P206" s="17" t="n"/>
      <c r="Q206" s="18">
        <f>IF(AND($A206="",$B206=""),"",SUM(E206:P206))</f>
        <v/>
      </c>
    </row>
    <row r="207">
      <c r="A207" s="12" t="n"/>
      <c r="B207" s="12" t="n"/>
      <c r="C207">
        <f>IF($B207="","",IFERROR(INDEX(Projects!$C$3:$C$42,MATCH($B207,ProjectList,0)),""))</f>
        <v/>
      </c>
      <c r="D207" s="16">
        <f>IF($B207="",0,IFERROR(INDEX(Projects!$E$3:$E$42,MATCH($B207,ProjectList,0)),0))</f>
        <v/>
      </c>
      <c r="E207" s="17" t="n"/>
      <c r="F207" s="17" t="n"/>
      <c r="G207" s="17" t="n"/>
      <c r="H207" s="17" t="n"/>
      <c r="I207" s="17" t="n"/>
      <c r="J207" s="17" t="n"/>
      <c r="K207" s="17" t="n"/>
      <c r="L207" s="17" t="n"/>
      <c r="M207" s="17" t="n"/>
      <c r="N207" s="17" t="n"/>
      <c r="O207" s="17" t="n"/>
      <c r="P207" s="17" t="n"/>
      <c r="Q207" s="18">
        <f>IF(AND($A207="",$B207=""),"",SUM(E207:P207))</f>
        <v/>
      </c>
    </row>
    <row r="208">
      <c r="A208" s="12" t="n"/>
      <c r="B208" s="12" t="n"/>
      <c r="C208">
        <f>IF($B208="","",IFERROR(INDEX(Projects!$C$3:$C$42,MATCH($B208,ProjectList,0)),""))</f>
        <v/>
      </c>
      <c r="D208" s="16">
        <f>IF($B208="",0,IFERROR(INDEX(Projects!$E$3:$E$42,MATCH($B208,ProjectList,0)),0))</f>
        <v/>
      </c>
      <c r="E208" s="17" t="n"/>
      <c r="F208" s="17" t="n"/>
      <c r="G208" s="17" t="n"/>
      <c r="H208" s="17" t="n"/>
      <c r="I208" s="17" t="n"/>
      <c r="J208" s="17" t="n"/>
      <c r="K208" s="17" t="n"/>
      <c r="L208" s="17" t="n"/>
      <c r="M208" s="17" t="n"/>
      <c r="N208" s="17" t="n"/>
      <c r="O208" s="17" t="n"/>
      <c r="P208" s="17" t="n"/>
      <c r="Q208" s="18">
        <f>IF(AND($A208="",$B208=""),"",SUM(E208:P208))</f>
        <v/>
      </c>
    </row>
    <row r="209">
      <c r="A209" s="12" t="n"/>
      <c r="B209" s="12" t="n"/>
      <c r="C209">
        <f>IF($B209="","",IFERROR(INDEX(Projects!$C$3:$C$42,MATCH($B209,ProjectList,0)),""))</f>
        <v/>
      </c>
      <c r="D209" s="16">
        <f>IF($B209="",0,IFERROR(INDEX(Projects!$E$3:$E$42,MATCH($B209,ProjectList,0)),0))</f>
        <v/>
      </c>
      <c r="E209" s="17" t="n"/>
      <c r="F209" s="17" t="n"/>
      <c r="G209" s="17" t="n"/>
      <c r="H209" s="17" t="n"/>
      <c r="I209" s="17" t="n"/>
      <c r="J209" s="17" t="n"/>
      <c r="K209" s="17" t="n"/>
      <c r="L209" s="17" t="n"/>
      <c r="M209" s="17" t="n"/>
      <c r="N209" s="17" t="n"/>
      <c r="O209" s="17" t="n"/>
      <c r="P209" s="17" t="n"/>
      <c r="Q209" s="18">
        <f>IF(AND($A209="",$B209=""),"",SUM(E209:P209))</f>
        <v/>
      </c>
    </row>
    <row r="210">
      <c r="A210" s="12" t="n"/>
      <c r="B210" s="12" t="n"/>
      <c r="C210">
        <f>IF($B210="","",IFERROR(INDEX(Projects!$C$3:$C$42,MATCH($B210,ProjectList,0)),""))</f>
        <v/>
      </c>
      <c r="D210" s="16">
        <f>IF($B210="",0,IFERROR(INDEX(Projects!$E$3:$E$42,MATCH($B210,ProjectList,0)),0))</f>
        <v/>
      </c>
      <c r="E210" s="17" t="n"/>
      <c r="F210" s="17" t="n"/>
      <c r="G210" s="17" t="n"/>
      <c r="H210" s="17" t="n"/>
      <c r="I210" s="17" t="n"/>
      <c r="J210" s="17" t="n"/>
      <c r="K210" s="17" t="n"/>
      <c r="L210" s="17" t="n"/>
      <c r="M210" s="17" t="n"/>
      <c r="N210" s="17" t="n"/>
      <c r="O210" s="17" t="n"/>
      <c r="P210" s="17" t="n"/>
      <c r="Q210" s="18">
        <f>IF(AND($A210="",$B210=""),"",SUM(E210:P210))</f>
        <v/>
      </c>
    </row>
    <row r="211">
      <c r="A211" s="12" t="n"/>
      <c r="B211" s="12" t="n"/>
      <c r="C211">
        <f>IF($B211="","",IFERROR(INDEX(Projects!$C$3:$C$42,MATCH($B211,ProjectList,0)),""))</f>
        <v/>
      </c>
      <c r="D211" s="16">
        <f>IF($B211="",0,IFERROR(INDEX(Projects!$E$3:$E$42,MATCH($B211,ProjectList,0)),0))</f>
        <v/>
      </c>
      <c r="E211" s="17" t="n"/>
      <c r="F211" s="17" t="n"/>
      <c r="G211" s="17" t="n"/>
      <c r="H211" s="17" t="n"/>
      <c r="I211" s="17" t="n"/>
      <c r="J211" s="17" t="n"/>
      <c r="K211" s="17" t="n"/>
      <c r="L211" s="17" t="n"/>
      <c r="M211" s="17" t="n"/>
      <c r="N211" s="17" t="n"/>
      <c r="O211" s="17" t="n"/>
      <c r="P211" s="17" t="n"/>
      <c r="Q211" s="18">
        <f>IF(AND($A211="",$B211=""),"",SUM(E211:P211))</f>
        <v/>
      </c>
    </row>
    <row r="212">
      <c r="A212" s="12" t="n"/>
      <c r="B212" s="12" t="n"/>
      <c r="C212">
        <f>IF($B212="","",IFERROR(INDEX(Projects!$C$3:$C$42,MATCH($B212,ProjectList,0)),""))</f>
        <v/>
      </c>
      <c r="D212" s="16">
        <f>IF($B212="",0,IFERROR(INDEX(Projects!$E$3:$E$42,MATCH($B212,ProjectList,0)),0))</f>
        <v/>
      </c>
      <c r="E212" s="17" t="n"/>
      <c r="F212" s="17" t="n"/>
      <c r="G212" s="17" t="n"/>
      <c r="H212" s="17" t="n"/>
      <c r="I212" s="17" t="n"/>
      <c r="J212" s="17" t="n"/>
      <c r="K212" s="17" t="n"/>
      <c r="L212" s="17" t="n"/>
      <c r="M212" s="17" t="n"/>
      <c r="N212" s="17" t="n"/>
      <c r="O212" s="17" t="n"/>
      <c r="P212" s="17" t="n"/>
      <c r="Q212" s="18">
        <f>IF(AND($A212="",$B212=""),"",SUM(E212:P212))</f>
        <v/>
      </c>
    </row>
    <row r="213">
      <c r="A213" s="12" t="n"/>
      <c r="B213" s="12" t="n"/>
      <c r="C213">
        <f>IF($B213="","",IFERROR(INDEX(Projects!$C$3:$C$42,MATCH($B213,ProjectList,0)),""))</f>
        <v/>
      </c>
      <c r="D213" s="16">
        <f>IF($B213="",0,IFERROR(INDEX(Projects!$E$3:$E$42,MATCH($B213,ProjectList,0)),0))</f>
        <v/>
      </c>
      <c r="E213" s="17" t="n"/>
      <c r="F213" s="17" t="n"/>
      <c r="G213" s="17" t="n"/>
      <c r="H213" s="17" t="n"/>
      <c r="I213" s="17" t="n"/>
      <c r="J213" s="17" t="n"/>
      <c r="K213" s="17" t="n"/>
      <c r="L213" s="17" t="n"/>
      <c r="M213" s="17" t="n"/>
      <c r="N213" s="17" t="n"/>
      <c r="O213" s="17" t="n"/>
      <c r="P213" s="17" t="n"/>
      <c r="Q213" s="18">
        <f>IF(AND($A213="",$B213=""),"",SUM(E213:P213))</f>
        <v/>
      </c>
    </row>
    <row r="214">
      <c r="A214" s="12" t="n"/>
      <c r="B214" s="12" t="n"/>
      <c r="C214">
        <f>IF($B214="","",IFERROR(INDEX(Projects!$C$3:$C$42,MATCH($B214,ProjectList,0)),""))</f>
        <v/>
      </c>
      <c r="D214" s="16">
        <f>IF($B214="",0,IFERROR(INDEX(Projects!$E$3:$E$42,MATCH($B214,ProjectList,0)),0))</f>
        <v/>
      </c>
      <c r="E214" s="17" t="n"/>
      <c r="F214" s="17" t="n"/>
      <c r="G214" s="17" t="n"/>
      <c r="H214" s="17" t="n"/>
      <c r="I214" s="17" t="n"/>
      <c r="J214" s="17" t="n"/>
      <c r="K214" s="17" t="n"/>
      <c r="L214" s="17" t="n"/>
      <c r="M214" s="17" t="n"/>
      <c r="N214" s="17" t="n"/>
      <c r="O214" s="17" t="n"/>
      <c r="P214" s="17" t="n"/>
      <c r="Q214" s="18">
        <f>IF(AND($A214="",$B214=""),"",SUM(E214:P214))</f>
        <v/>
      </c>
    </row>
    <row r="215">
      <c r="A215" s="12" t="n"/>
      <c r="B215" s="12" t="n"/>
      <c r="C215">
        <f>IF($B215="","",IFERROR(INDEX(Projects!$C$3:$C$42,MATCH($B215,ProjectList,0)),""))</f>
        <v/>
      </c>
      <c r="D215" s="16">
        <f>IF($B215="",0,IFERROR(INDEX(Projects!$E$3:$E$42,MATCH($B215,ProjectList,0)),0))</f>
        <v/>
      </c>
      <c r="E215" s="17" t="n"/>
      <c r="F215" s="17" t="n"/>
      <c r="G215" s="17" t="n"/>
      <c r="H215" s="17" t="n"/>
      <c r="I215" s="17" t="n"/>
      <c r="J215" s="17" t="n"/>
      <c r="K215" s="17" t="n"/>
      <c r="L215" s="17" t="n"/>
      <c r="M215" s="17" t="n"/>
      <c r="N215" s="17" t="n"/>
      <c r="O215" s="17" t="n"/>
      <c r="P215" s="17" t="n"/>
      <c r="Q215" s="18">
        <f>IF(AND($A215="",$B215=""),"",SUM(E215:P215))</f>
        <v/>
      </c>
    </row>
    <row r="216">
      <c r="A216" s="12" t="n"/>
      <c r="B216" s="12" t="n"/>
      <c r="C216">
        <f>IF($B216="","",IFERROR(INDEX(Projects!$C$3:$C$42,MATCH($B216,ProjectList,0)),""))</f>
        <v/>
      </c>
      <c r="D216" s="16">
        <f>IF($B216="",0,IFERROR(INDEX(Projects!$E$3:$E$42,MATCH($B216,ProjectList,0)),0))</f>
        <v/>
      </c>
      <c r="E216" s="17" t="n"/>
      <c r="F216" s="17" t="n"/>
      <c r="G216" s="17" t="n"/>
      <c r="H216" s="17" t="n"/>
      <c r="I216" s="17" t="n"/>
      <c r="J216" s="17" t="n"/>
      <c r="K216" s="17" t="n"/>
      <c r="L216" s="17" t="n"/>
      <c r="M216" s="17" t="n"/>
      <c r="N216" s="17" t="n"/>
      <c r="O216" s="17" t="n"/>
      <c r="P216" s="17" t="n"/>
      <c r="Q216" s="18">
        <f>IF(AND($A216="",$B216=""),"",SUM(E216:P216))</f>
        <v/>
      </c>
    </row>
    <row r="217">
      <c r="A217" s="12" t="n"/>
      <c r="B217" s="12" t="n"/>
      <c r="C217">
        <f>IF($B217="","",IFERROR(INDEX(Projects!$C$3:$C$42,MATCH($B217,ProjectList,0)),""))</f>
        <v/>
      </c>
      <c r="D217" s="16">
        <f>IF($B217="",0,IFERROR(INDEX(Projects!$E$3:$E$42,MATCH($B217,ProjectList,0)),0))</f>
        <v/>
      </c>
      <c r="E217" s="17" t="n"/>
      <c r="F217" s="17" t="n"/>
      <c r="G217" s="17" t="n"/>
      <c r="H217" s="17" t="n"/>
      <c r="I217" s="17" t="n"/>
      <c r="J217" s="17" t="n"/>
      <c r="K217" s="17" t="n"/>
      <c r="L217" s="17" t="n"/>
      <c r="M217" s="17" t="n"/>
      <c r="N217" s="17" t="n"/>
      <c r="O217" s="17" t="n"/>
      <c r="P217" s="17" t="n"/>
      <c r="Q217" s="18">
        <f>IF(AND($A217="",$B217=""),"",SUM(E217:P217))</f>
        <v/>
      </c>
    </row>
    <row r="218">
      <c r="A218" s="12" t="n"/>
      <c r="B218" s="12" t="n"/>
      <c r="C218">
        <f>IF($B218="","",IFERROR(INDEX(Projects!$C$3:$C$42,MATCH($B218,ProjectList,0)),""))</f>
        <v/>
      </c>
      <c r="D218" s="16">
        <f>IF($B218="",0,IFERROR(INDEX(Projects!$E$3:$E$42,MATCH($B218,ProjectList,0)),0))</f>
        <v/>
      </c>
      <c r="E218" s="17" t="n"/>
      <c r="F218" s="17" t="n"/>
      <c r="G218" s="17" t="n"/>
      <c r="H218" s="17" t="n"/>
      <c r="I218" s="17" t="n"/>
      <c r="J218" s="17" t="n"/>
      <c r="K218" s="17" t="n"/>
      <c r="L218" s="17" t="n"/>
      <c r="M218" s="17" t="n"/>
      <c r="N218" s="17" t="n"/>
      <c r="O218" s="17" t="n"/>
      <c r="P218" s="17" t="n"/>
      <c r="Q218" s="18">
        <f>IF(AND($A218="",$B218=""),"",SUM(E218:P218))</f>
        <v/>
      </c>
    </row>
    <row r="219">
      <c r="A219" s="12" t="n"/>
      <c r="B219" s="12" t="n"/>
      <c r="C219">
        <f>IF($B219="","",IFERROR(INDEX(Projects!$C$3:$C$42,MATCH($B219,ProjectList,0)),""))</f>
        <v/>
      </c>
      <c r="D219" s="16">
        <f>IF($B219="",0,IFERROR(INDEX(Projects!$E$3:$E$42,MATCH($B219,ProjectList,0)),0))</f>
        <v/>
      </c>
      <c r="E219" s="17" t="n"/>
      <c r="F219" s="17" t="n"/>
      <c r="G219" s="17" t="n"/>
      <c r="H219" s="17" t="n"/>
      <c r="I219" s="17" t="n"/>
      <c r="J219" s="17" t="n"/>
      <c r="K219" s="17" t="n"/>
      <c r="L219" s="17" t="n"/>
      <c r="M219" s="17" t="n"/>
      <c r="N219" s="17" t="n"/>
      <c r="O219" s="17" t="n"/>
      <c r="P219" s="17" t="n"/>
      <c r="Q219" s="18">
        <f>IF(AND($A219="",$B219=""),"",SUM(E219:P219))</f>
        <v/>
      </c>
    </row>
    <row r="220">
      <c r="A220" s="12" t="n"/>
      <c r="B220" s="12" t="n"/>
      <c r="C220">
        <f>IF($B220="","",IFERROR(INDEX(Projects!$C$3:$C$42,MATCH($B220,ProjectList,0)),""))</f>
        <v/>
      </c>
      <c r="D220" s="16">
        <f>IF($B220="",0,IFERROR(INDEX(Projects!$E$3:$E$42,MATCH($B220,ProjectList,0)),0))</f>
        <v/>
      </c>
      <c r="E220" s="17" t="n"/>
      <c r="F220" s="17" t="n"/>
      <c r="G220" s="17" t="n"/>
      <c r="H220" s="17" t="n"/>
      <c r="I220" s="17" t="n"/>
      <c r="J220" s="17" t="n"/>
      <c r="K220" s="17" t="n"/>
      <c r="L220" s="17" t="n"/>
      <c r="M220" s="17" t="n"/>
      <c r="N220" s="17" t="n"/>
      <c r="O220" s="17" t="n"/>
      <c r="P220" s="17" t="n"/>
      <c r="Q220" s="18">
        <f>IF(AND($A220="",$B220=""),"",SUM(E220:P220))</f>
        <v/>
      </c>
    </row>
    <row r="221">
      <c r="A221" s="12" t="n"/>
      <c r="B221" s="12" t="n"/>
      <c r="C221">
        <f>IF($B221="","",IFERROR(INDEX(Projects!$C$3:$C$42,MATCH($B221,ProjectList,0)),""))</f>
        <v/>
      </c>
      <c r="D221" s="16">
        <f>IF($B221="",0,IFERROR(INDEX(Projects!$E$3:$E$42,MATCH($B221,ProjectList,0)),0))</f>
        <v/>
      </c>
      <c r="E221" s="17" t="n"/>
      <c r="F221" s="17" t="n"/>
      <c r="G221" s="17" t="n"/>
      <c r="H221" s="17" t="n"/>
      <c r="I221" s="17" t="n"/>
      <c r="J221" s="17" t="n"/>
      <c r="K221" s="17" t="n"/>
      <c r="L221" s="17" t="n"/>
      <c r="M221" s="17" t="n"/>
      <c r="N221" s="17" t="n"/>
      <c r="O221" s="17" t="n"/>
      <c r="P221" s="17" t="n"/>
      <c r="Q221" s="18">
        <f>IF(AND($A221="",$B221=""),"",SUM(E221:P221))</f>
        <v/>
      </c>
    </row>
    <row r="222">
      <c r="A222" s="12" t="n"/>
      <c r="B222" s="12" t="n"/>
      <c r="C222">
        <f>IF($B222="","",IFERROR(INDEX(Projects!$C$3:$C$42,MATCH($B222,ProjectList,0)),""))</f>
        <v/>
      </c>
      <c r="D222" s="16">
        <f>IF($B222="",0,IFERROR(INDEX(Projects!$E$3:$E$42,MATCH($B222,ProjectList,0)),0))</f>
        <v/>
      </c>
      <c r="E222" s="17" t="n"/>
      <c r="F222" s="17" t="n"/>
      <c r="G222" s="17" t="n"/>
      <c r="H222" s="17" t="n"/>
      <c r="I222" s="17" t="n"/>
      <c r="J222" s="17" t="n"/>
      <c r="K222" s="17" t="n"/>
      <c r="L222" s="17" t="n"/>
      <c r="M222" s="17" t="n"/>
      <c r="N222" s="17" t="n"/>
      <c r="O222" s="17" t="n"/>
      <c r="P222" s="17" t="n"/>
      <c r="Q222" s="18">
        <f>IF(AND($A222="",$B222=""),"",SUM(E222:P222))</f>
        <v/>
      </c>
    </row>
    <row r="223">
      <c r="A223" s="12" t="n"/>
      <c r="B223" s="12" t="n"/>
      <c r="C223">
        <f>IF($B223="","",IFERROR(INDEX(Projects!$C$3:$C$42,MATCH($B223,ProjectList,0)),""))</f>
        <v/>
      </c>
      <c r="D223" s="16">
        <f>IF($B223="",0,IFERROR(INDEX(Projects!$E$3:$E$42,MATCH($B223,ProjectList,0)),0))</f>
        <v/>
      </c>
      <c r="E223" s="17" t="n"/>
      <c r="F223" s="17" t="n"/>
      <c r="G223" s="17" t="n"/>
      <c r="H223" s="17" t="n"/>
      <c r="I223" s="17" t="n"/>
      <c r="J223" s="17" t="n"/>
      <c r="K223" s="17" t="n"/>
      <c r="L223" s="17" t="n"/>
      <c r="M223" s="17" t="n"/>
      <c r="N223" s="17" t="n"/>
      <c r="O223" s="17" t="n"/>
      <c r="P223" s="17" t="n"/>
      <c r="Q223" s="18">
        <f>IF(AND($A223="",$B223=""),"",SUM(E223:P223))</f>
        <v/>
      </c>
    </row>
    <row r="224">
      <c r="A224" s="12" t="n"/>
      <c r="B224" s="12" t="n"/>
      <c r="C224">
        <f>IF($B224="","",IFERROR(INDEX(Projects!$C$3:$C$42,MATCH($B224,ProjectList,0)),""))</f>
        <v/>
      </c>
      <c r="D224" s="16">
        <f>IF($B224="",0,IFERROR(INDEX(Projects!$E$3:$E$42,MATCH($B224,ProjectList,0)),0))</f>
        <v/>
      </c>
      <c r="E224" s="17" t="n"/>
      <c r="F224" s="17" t="n"/>
      <c r="G224" s="17" t="n"/>
      <c r="H224" s="17" t="n"/>
      <c r="I224" s="17" t="n"/>
      <c r="J224" s="17" t="n"/>
      <c r="K224" s="17" t="n"/>
      <c r="L224" s="17" t="n"/>
      <c r="M224" s="17" t="n"/>
      <c r="N224" s="17" t="n"/>
      <c r="O224" s="17" t="n"/>
      <c r="P224" s="17" t="n"/>
      <c r="Q224" s="18">
        <f>IF(AND($A224="",$B224=""),"",SUM(E224:P224))</f>
        <v/>
      </c>
    </row>
    <row r="225">
      <c r="A225" s="12" t="n"/>
      <c r="B225" s="12" t="n"/>
      <c r="C225">
        <f>IF($B225="","",IFERROR(INDEX(Projects!$C$3:$C$42,MATCH($B225,ProjectList,0)),""))</f>
        <v/>
      </c>
      <c r="D225" s="16">
        <f>IF($B225="",0,IFERROR(INDEX(Projects!$E$3:$E$42,MATCH($B225,ProjectList,0)),0))</f>
        <v/>
      </c>
      <c r="E225" s="17" t="n"/>
      <c r="F225" s="17" t="n"/>
      <c r="G225" s="17" t="n"/>
      <c r="H225" s="17" t="n"/>
      <c r="I225" s="17" t="n"/>
      <c r="J225" s="17" t="n"/>
      <c r="K225" s="17" t="n"/>
      <c r="L225" s="17" t="n"/>
      <c r="M225" s="17" t="n"/>
      <c r="N225" s="17" t="n"/>
      <c r="O225" s="17" t="n"/>
      <c r="P225" s="17" t="n"/>
      <c r="Q225" s="18">
        <f>IF(AND($A225="",$B225=""),"",SUM(E225:P225))</f>
        <v/>
      </c>
    </row>
    <row r="226">
      <c r="A226" s="12" t="n"/>
      <c r="B226" s="12" t="n"/>
      <c r="C226">
        <f>IF($B226="","",IFERROR(INDEX(Projects!$C$3:$C$42,MATCH($B226,ProjectList,0)),""))</f>
        <v/>
      </c>
      <c r="D226" s="16">
        <f>IF($B226="",0,IFERROR(INDEX(Projects!$E$3:$E$42,MATCH($B226,ProjectList,0)),0))</f>
        <v/>
      </c>
      <c r="E226" s="17" t="n"/>
      <c r="F226" s="17" t="n"/>
      <c r="G226" s="17" t="n"/>
      <c r="H226" s="17" t="n"/>
      <c r="I226" s="17" t="n"/>
      <c r="J226" s="17" t="n"/>
      <c r="K226" s="17" t="n"/>
      <c r="L226" s="17" t="n"/>
      <c r="M226" s="17" t="n"/>
      <c r="N226" s="17" t="n"/>
      <c r="O226" s="17" t="n"/>
      <c r="P226" s="17" t="n"/>
      <c r="Q226" s="18">
        <f>IF(AND($A226="",$B226=""),"",SUM(E226:P226))</f>
        <v/>
      </c>
    </row>
    <row r="227">
      <c r="A227" s="12" t="n"/>
      <c r="B227" s="12" t="n"/>
      <c r="C227">
        <f>IF($B227="","",IFERROR(INDEX(Projects!$C$3:$C$42,MATCH($B227,ProjectList,0)),""))</f>
        <v/>
      </c>
      <c r="D227" s="16">
        <f>IF($B227="",0,IFERROR(INDEX(Projects!$E$3:$E$42,MATCH($B227,ProjectList,0)),0))</f>
        <v/>
      </c>
      <c r="E227" s="17" t="n"/>
      <c r="F227" s="17" t="n"/>
      <c r="G227" s="17" t="n"/>
      <c r="H227" s="17" t="n"/>
      <c r="I227" s="17" t="n"/>
      <c r="J227" s="17" t="n"/>
      <c r="K227" s="17" t="n"/>
      <c r="L227" s="17" t="n"/>
      <c r="M227" s="17" t="n"/>
      <c r="N227" s="17" t="n"/>
      <c r="O227" s="17" t="n"/>
      <c r="P227" s="17" t="n"/>
      <c r="Q227" s="18">
        <f>IF(AND($A227="",$B227=""),"",SUM(E227:P227))</f>
        <v/>
      </c>
    </row>
    <row r="228">
      <c r="A228" s="12" t="n"/>
      <c r="B228" s="12" t="n"/>
      <c r="C228">
        <f>IF($B228="","",IFERROR(INDEX(Projects!$C$3:$C$42,MATCH($B228,ProjectList,0)),""))</f>
        <v/>
      </c>
      <c r="D228" s="16">
        <f>IF($B228="",0,IFERROR(INDEX(Projects!$E$3:$E$42,MATCH($B228,ProjectList,0)),0))</f>
        <v/>
      </c>
      <c r="E228" s="17" t="n"/>
      <c r="F228" s="17" t="n"/>
      <c r="G228" s="17" t="n"/>
      <c r="H228" s="17" t="n"/>
      <c r="I228" s="17" t="n"/>
      <c r="J228" s="17" t="n"/>
      <c r="K228" s="17" t="n"/>
      <c r="L228" s="17" t="n"/>
      <c r="M228" s="17" t="n"/>
      <c r="N228" s="17" t="n"/>
      <c r="O228" s="17" t="n"/>
      <c r="P228" s="17" t="n"/>
      <c r="Q228" s="18">
        <f>IF(AND($A228="",$B228=""),"",SUM(E228:P228))</f>
        <v/>
      </c>
    </row>
    <row r="229">
      <c r="A229" s="12" t="n"/>
      <c r="B229" s="12" t="n"/>
      <c r="C229">
        <f>IF($B229="","",IFERROR(INDEX(Projects!$C$3:$C$42,MATCH($B229,ProjectList,0)),""))</f>
        <v/>
      </c>
      <c r="D229" s="16">
        <f>IF($B229="",0,IFERROR(INDEX(Projects!$E$3:$E$42,MATCH($B229,ProjectList,0)),0))</f>
        <v/>
      </c>
      <c r="E229" s="17" t="n"/>
      <c r="F229" s="17" t="n"/>
      <c r="G229" s="17" t="n"/>
      <c r="H229" s="17" t="n"/>
      <c r="I229" s="17" t="n"/>
      <c r="J229" s="17" t="n"/>
      <c r="K229" s="17" t="n"/>
      <c r="L229" s="17" t="n"/>
      <c r="M229" s="17" t="n"/>
      <c r="N229" s="17" t="n"/>
      <c r="O229" s="17" t="n"/>
      <c r="P229" s="17" t="n"/>
      <c r="Q229" s="18">
        <f>IF(AND($A229="",$B229=""),"",SUM(E229:P229))</f>
        <v/>
      </c>
    </row>
    <row r="230">
      <c r="A230" s="12" t="n"/>
      <c r="B230" s="12" t="n"/>
      <c r="C230">
        <f>IF($B230="","",IFERROR(INDEX(Projects!$C$3:$C$42,MATCH($B230,ProjectList,0)),""))</f>
        <v/>
      </c>
      <c r="D230" s="16">
        <f>IF($B230="",0,IFERROR(INDEX(Projects!$E$3:$E$42,MATCH($B230,ProjectList,0)),0))</f>
        <v/>
      </c>
      <c r="E230" s="17" t="n"/>
      <c r="F230" s="17" t="n"/>
      <c r="G230" s="17" t="n"/>
      <c r="H230" s="17" t="n"/>
      <c r="I230" s="17" t="n"/>
      <c r="J230" s="17" t="n"/>
      <c r="K230" s="17" t="n"/>
      <c r="L230" s="17" t="n"/>
      <c r="M230" s="17" t="n"/>
      <c r="N230" s="17" t="n"/>
      <c r="O230" s="17" t="n"/>
      <c r="P230" s="17" t="n"/>
      <c r="Q230" s="18">
        <f>IF(AND($A230="",$B230=""),"",SUM(E230:P230))</f>
        <v/>
      </c>
    </row>
    <row r="231">
      <c r="A231" s="12" t="n"/>
      <c r="B231" s="12" t="n"/>
      <c r="C231">
        <f>IF($B231="","",IFERROR(INDEX(Projects!$C$3:$C$42,MATCH($B231,ProjectList,0)),""))</f>
        <v/>
      </c>
      <c r="D231" s="16">
        <f>IF($B231="",0,IFERROR(INDEX(Projects!$E$3:$E$42,MATCH($B231,ProjectList,0)),0))</f>
        <v/>
      </c>
      <c r="E231" s="17" t="n"/>
      <c r="F231" s="17" t="n"/>
      <c r="G231" s="17" t="n"/>
      <c r="H231" s="17" t="n"/>
      <c r="I231" s="17" t="n"/>
      <c r="J231" s="17" t="n"/>
      <c r="K231" s="17" t="n"/>
      <c r="L231" s="17" t="n"/>
      <c r="M231" s="17" t="n"/>
      <c r="N231" s="17" t="n"/>
      <c r="O231" s="17" t="n"/>
      <c r="P231" s="17" t="n"/>
      <c r="Q231" s="18">
        <f>IF(AND($A231="",$B231=""),"",SUM(E231:P231))</f>
        <v/>
      </c>
    </row>
    <row r="232">
      <c r="A232" s="12" t="n"/>
      <c r="B232" s="12" t="n"/>
      <c r="C232">
        <f>IF($B232="","",IFERROR(INDEX(Projects!$C$3:$C$42,MATCH($B232,ProjectList,0)),""))</f>
        <v/>
      </c>
      <c r="D232" s="16">
        <f>IF($B232="",0,IFERROR(INDEX(Projects!$E$3:$E$42,MATCH($B232,ProjectList,0)),0))</f>
        <v/>
      </c>
      <c r="E232" s="17" t="n"/>
      <c r="F232" s="17" t="n"/>
      <c r="G232" s="17" t="n"/>
      <c r="H232" s="17" t="n"/>
      <c r="I232" s="17" t="n"/>
      <c r="J232" s="17" t="n"/>
      <c r="K232" s="17" t="n"/>
      <c r="L232" s="17" t="n"/>
      <c r="M232" s="17" t="n"/>
      <c r="N232" s="17" t="n"/>
      <c r="O232" s="17" t="n"/>
      <c r="P232" s="17" t="n"/>
      <c r="Q232" s="18">
        <f>IF(AND($A232="",$B232=""),"",SUM(E232:P232))</f>
        <v/>
      </c>
    </row>
    <row r="233">
      <c r="A233" s="12" t="n"/>
      <c r="B233" s="12" t="n"/>
      <c r="C233">
        <f>IF($B233="","",IFERROR(INDEX(Projects!$C$3:$C$42,MATCH($B233,ProjectList,0)),""))</f>
        <v/>
      </c>
      <c r="D233" s="16">
        <f>IF($B233="",0,IFERROR(INDEX(Projects!$E$3:$E$42,MATCH($B233,ProjectList,0)),0))</f>
        <v/>
      </c>
      <c r="E233" s="17" t="n"/>
      <c r="F233" s="17" t="n"/>
      <c r="G233" s="17" t="n"/>
      <c r="H233" s="17" t="n"/>
      <c r="I233" s="17" t="n"/>
      <c r="J233" s="17" t="n"/>
      <c r="K233" s="17" t="n"/>
      <c r="L233" s="17" t="n"/>
      <c r="M233" s="17" t="n"/>
      <c r="N233" s="17" t="n"/>
      <c r="O233" s="17" t="n"/>
      <c r="P233" s="17" t="n"/>
      <c r="Q233" s="18">
        <f>IF(AND($A233="",$B233=""),"",SUM(E233:P233))</f>
        <v/>
      </c>
    </row>
    <row r="234">
      <c r="A234" s="12" t="n"/>
      <c r="B234" s="12" t="n"/>
      <c r="C234">
        <f>IF($B234="","",IFERROR(INDEX(Projects!$C$3:$C$42,MATCH($B234,ProjectList,0)),""))</f>
        <v/>
      </c>
      <c r="D234" s="16">
        <f>IF($B234="",0,IFERROR(INDEX(Projects!$E$3:$E$42,MATCH($B234,ProjectList,0)),0))</f>
        <v/>
      </c>
      <c r="E234" s="17" t="n"/>
      <c r="F234" s="17" t="n"/>
      <c r="G234" s="17" t="n"/>
      <c r="H234" s="17" t="n"/>
      <c r="I234" s="17" t="n"/>
      <c r="J234" s="17" t="n"/>
      <c r="K234" s="17" t="n"/>
      <c r="L234" s="17" t="n"/>
      <c r="M234" s="17" t="n"/>
      <c r="N234" s="17" t="n"/>
      <c r="O234" s="17" t="n"/>
      <c r="P234" s="17" t="n"/>
      <c r="Q234" s="18">
        <f>IF(AND($A234="",$B234=""),"",SUM(E234:P234))</f>
        <v/>
      </c>
    </row>
    <row r="235">
      <c r="A235" s="12" t="n"/>
      <c r="B235" s="12" t="n"/>
      <c r="C235">
        <f>IF($B235="","",IFERROR(INDEX(Projects!$C$3:$C$42,MATCH($B235,ProjectList,0)),""))</f>
        <v/>
      </c>
      <c r="D235" s="16">
        <f>IF($B235="",0,IFERROR(INDEX(Projects!$E$3:$E$42,MATCH($B235,ProjectList,0)),0))</f>
        <v/>
      </c>
      <c r="E235" s="17" t="n"/>
      <c r="F235" s="17" t="n"/>
      <c r="G235" s="17" t="n"/>
      <c r="H235" s="17" t="n"/>
      <c r="I235" s="17" t="n"/>
      <c r="J235" s="17" t="n"/>
      <c r="K235" s="17" t="n"/>
      <c r="L235" s="17" t="n"/>
      <c r="M235" s="17" t="n"/>
      <c r="N235" s="17" t="n"/>
      <c r="O235" s="17" t="n"/>
      <c r="P235" s="17" t="n"/>
      <c r="Q235" s="18">
        <f>IF(AND($A235="",$B235=""),"",SUM(E235:P235))</f>
        <v/>
      </c>
    </row>
    <row r="236">
      <c r="A236" s="12" t="n"/>
      <c r="B236" s="12" t="n"/>
      <c r="C236">
        <f>IF($B236="","",IFERROR(INDEX(Projects!$C$3:$C$42,MATCH($B236,ProjectList,0)),""))</f>
        <v/>
      </c>
      <c r="D236" s="16">
        <f>IF($B236="",0,IFERROR(INDEX(Projects!$E$3:$E$42,MATCH($B236,ProjectList,0)),0))</f>
        <v/>
      </c>
      <c r="E236" s="17" t="n"/>
      <c r="F236" s="17" t="n"/>
      <c r="G236" s="17" t="n"/>
      <c r="H236" s="17" t="n"/>
      <c r="I236" s="17" t="n"/>
      <c r="J236" s="17" t="n"/>
      <c r="K236" s="17" t="n"/>
      <c r="L236" s="17" t="n"/>
      <c r="M236" s="17" t="n"/>
      <c r="N236" s="17" t="n"/>
      <c r="O236" s="17" t="n"/>
      <c r="P236" s="17" t="n"/>
      <c r="Q236" s="18">
        <f>IF(AND($A236="",$B236=""),"",SUM(E236:P236))</f>
        <v/>
      </c>
    </row>
    <row r="237">
      <c r="A237" s="12" t="n"/>
      <c r="B237" s="12" t="n"/>
      <c r="C237">
        <f>IF($B237="","",IFERROR(INDEX(Projects!$C$3:$C$42,MATCH($B237,ProjectList,0)),""))</f>
        <v/>
      </c>
      <c r="D237" s="16">
        <f>IF($B237="",0,IFERROR(INDEX(Projects!$E$3:$E$42,MATCH($B237,ProjectList,0)),0))</f>
        <v/>
      </c>
      <c r="E237" s="17" t="n"/>
      <c r="F237" s="17" t="n"/>
      <c r="G237" s="17" t="n"/>
      <c r="H237" s="17" t="n"/>
      <c r="I237" s="17" t="n"/>
      <c r="J237" s="17" t="n"/>
      <c r="K237" s="17" t="n"/>
      <c r="L237" s="17" t="n"/>
      <c r="M237" s="17" t="n"/>
      <c r="N237" s="17" t="n"/>
      <c r="O237" s="17" t="n"/>
      <c r="P237" s="17" t="n"/>
      <c r="Q237" s="18">
        <f>IF(AND($A237="",$B237=""),"",SUM(E237:P237))</f>
        <v/>
      </c>
    </row>
    <row r="238">
      <c r="A238" s="12" t="n"/>
      <c r="B238" s="12" t="n"/>
      <c r="C238">
        <f>IF($B238="","",IFERROR(INDEX(Projects!$C$3:$C$42,MATCH($B238,ProjectList,0)),""))</f>
        <v/>
      </c>
      <c r="D238" s="16">
        <f>IF($B238="",0,IFERROR(INDEX(Projects!$E$3:$E$42,MATCH($B238,ProjectList,0)),0))</f>
        <v/>
      </c>
      <c r="E238" s="17" t="n"/>
      <c r="F238" s="17" t="n"/>
      <c r="G238" s="17" t="n"/>
      <c r="H238" s="17" t="n"/>
      <c r="I238" s="17" t="n"/>
      <c r="J238" s="17" t="n"/>
      <c r="K238" s="17" t="n"/>
      <c r="L238" s="17" t="n"/>
      <c r="M238" s="17" t="n"/>
      <c r="N238" s="17" t="n"/>
      <c r="O238" s="17" t="n"/>
      <c r="P238" s="17" t="n"/>
      <c r="Q238" s="18">
        <f>IF(AND($A238="",$B238=""),"",SUM(E238:P238))</f>
        <v/>
      </c>
    </row>
    <row r="239">
      <c r="A239" s="12" t="n"/>
      <c r="B239" s="12" t="n"/>
      <c r="C239">
        <f>IF($B239="","",IFERROR(INDEX(Projects!$C$3:$C$42,MATCH($B239,ProjectList,0)),""))</f>
        <v/>
      </c>
      <c r="D239" s="16">
        <f>IF($B239="",0,IFERROR(INDEX(Projects!$E$3:$E$42,MATCH($B239,ProjectList,0)),0))</f>
        <v/>
      </c>
      <c r="E239" s="17" t="n"/>
      <c r="F239" s="17" t="n"/>
      <c r="G239" s="17" t="n"/>
      <c r="H239" s="17" t="n"/>
      <c r="I239" s="17" t="n"/>
      <c r="J239" s="17" t="n"/>
      <c r="K239" s="17" t="n"/>
      <c r="L239" s="17" t="n"/>
      <c r="M239" s="17" t="n"/>
      <c r="N239" s="17" t="n"/>
      <c r="O239" s="17" t="n"/>
      <c r="P239" s="17" t="n"/>
      <c r="Q239" s="18">
        <f>IF(AND($A239="",$B239=""),"",SUM(E239:P239))</f>
        <v/>
      </c>
    </row>
    <row r="240">
      <c r="A240" s="12" t="n"/>
      <c r="B240" s="12" t="n"/>
      <c r="C240">
        <f>IF($B240="","",IFERROR(INDEX(Projects!$C$3:$C$42,MATCH($B240,ProjectList,0)),""))</f>
        <v/>
      </c>
      <c r="D240" s="16">
        <f>IF($B240="",0,IFERROR(INDEX(Projects!$E$3:$E$42,MATCH($B240,ProjectList,0)),0))</f>
        <v/>
      </c>
      <c r="E240" s="17" t="n"/>
      <c r="F240" s="17" t="n"/>
      <c r="G240" s="17" t="n"/>
      <c r="H240" s="17" t="n"/>
      <c r="I240" s="17" t="n"/>
      <c r="J240" s="17" t="n"/>
      <c r="K240" s="17" t="n"/>
      <c r="L240" s="17" t="n"/>
      <c r="M240" s="17" t="n"/>
      <c r="N240" s="17" t="n"/>
      <c r="O240" s="17" t="n"/>
      <c r="P240" s="17" t="n"/>
      <c r="Q240" s="18">
        <f>IF(AND($A240="",$B240=""),"",SUM(E240:P240))</f>
        <v/>
      </c>
    </row>
    <row r="241">
      <c r="A241" s="12" t="n"/>
      <c r="B241" s="12" t="n"/>
      <c r="C241">
        <f>IF($B241="","",IFERROR(INDEX(Projects!$C$3:$C$42,MATCH($B241,ProjectList,0)),""))</f>
        <v/>
      </c>
      <c r="D241" s="16">
        <f>IF($B241="",0,IFERROR(INDEX(Projects!$E$3:$E$42,MATCH($B241,ProjectList,0)),0))</f>
        <v/>
      </c>
      <c r="E241" s="17" t="n"/>
      <c r="F241" s="17" t="n"/>
      <c r="G241" s="17" t="n"/>
      <c r="H241" s="17" t="n"/>
      <c r="I241" s="17" t="n"/>
      <c r="J241" s="17" t="n"/>
      <c r="K241" s="17" t="n"/>
      <c r="L241" s="17" t="n"/>
      <c r="M241" s="17" t="n"/>
      <c r="N241" s="17" t="n"/>
      <c r="O241" s="17" t="n"/>
      <c r="P241" s="17" t="n"/>
      <c r="Q241" s="18">
        <f>IF(AND($A241="",$B241=""),"",SUM(E241:P241))</f>
        <v/>
      </c>
    </row>
    <row r="242">
      <c r="A242" s="12" t="n"/>
      <c r="B242" s="12" t="n"/>
      <c r="C242">
        <f>IF($B242="","",IFERROR(INDEX(Projects!$C$3:$C$42,MATCH($B242,ProjectList,0)),""))</f>
        <v/>
      </c>
      <c r="D242" s="16">
        <f>IF($B242="",0,IFERROR(INDEX(Projects!$E$3:$E$42,MATCH($B242,ProjectList,0)),0))</f>
        <v/>
      </c>
      <c r="E242" s="17" t="n"/>
      <c r="F242" s="17" t="n"/>
      <c r="G242" s="17" t="n"/>
      <c r="H242" s="17" t="n"/>
      <c r="I242" s="17" t="n"/>
      <c r="J242" s="17" t="n"/>
      <c r="K242" s="17" t="n"/>
      <c r="L242" s="17" t="n"/>
      <c r="M242" s="17" t="n"/>
      <c r="N242" s="17" t="n"/>
      <c r="O242" s="17" t="n"/>
      <c r="P242" s="17" t="n"/>
      <c r="Q242" s="18">
        <f>IF(AND($A242="",$B242=""),"",SUM(E242:P242))</f>
        <v/>
      </c>
    </row>
    <row r="243">
      <c r="A243" s="12" t="n"/>
      <c r="B243" s="12" t="n"/>
      <c r="C243">
        <f>IF($B243="","",IFERROR(INDEX(Projects!$C$3:$C$42,MATCH($B243,ProjectList,0)),""))</f>
        <v/>
      </c>
      <c r="D243" s="16">
        <f>IF($B243="",0,IFERROR(INDEX(Projects!$E$3:$E$42,MATCH($B243,ProjectList,0)),0))</f>
        <v/>
      </c>
      <c r="E243" s="17" t="n"/>
      <c r="F243" s="17" t="n"/>
      <c r="G243" s="17" t="n"/>
      <c r="H243" s="17" t="n"/>
      <c r="I243" s="17" t="n"/>
      <c r="J243" s="17" t="n"/>
      <c r="K243" s="17" t="n"/>
      <c r="L243" s="17" t="n"/>
      <c r="M243" s="17" t="n"/>
      <c r="N243" s="17" t="n"/>
      <c r="O243" s="17" t="n"/>
      <c r="P243" s="17" t="n"/>
      <c r="Q243" s="18">
        <f>IF(AND($A243="",$B243=""),"",SUM(E243:P243))</f>
        <v/>
      </c>
    </row>
    <row r="244">
      <c r="A244" s="12" t="n"/>
      <c r="B244" s="12" t="n"/>
      <c r="C244">
        <f>IF($B244="","",IFERROR(INDEX(Projects!$C$3:$C$42,MATCH($B244,ProjectList,0)),""))</f>
        <v/>
      </c>
      <c r="D244" s="16">
        <f>IF($B244="",0,IFERROR(INDEX(Projects!$E$3:$E$42,MATCH($B244,ProjectList,0)),0))</f>
        <v/>
      </c>
      <c r="E244" s="17" t="n"/>
      <c r="F244" s="17" t="n"/>
      <c r="G244" s="17" t="n"/>
      <c r="H244" s="17" t="n"/>
      <c r="I244" s="17" t="n"/>
      <c r="J244" s="17" t="n"/>
      <c r="K244" s="17" t="n"/>
      <c r="L244" s="17" t="n"/>
      <c r="M244" s="17" t="n"/>
      <c r="N244" s="17" t="n"/>
      <c r="O244" s="17" t="n"/>
      <c r="P244" s="17" t="n"/>
      <c r="Q244" s="18">
        <f>IF(AND($A244="",$B244=""),"",SUM(E244:P244))</f>
        <v/>
      </c>
    </row>
    <row r="245">
      <c r="A245" s="12" t="n"/>
      <c r="B245" s="12" t="n"/>
      <c r="C245">
        <f>IF($B245="","",IFERROR(INDEX(Projects!$C$3:$C$42,MATCH($B245,ProjectList,0)),""))</f>
        <v/>
      </c>
      <c r="D245" s="16">
        <f>IF($B245="",0,IFERROR(INDEX(Projects!$E$3:$E$42,MATCH($B245,ProjectList,0)),0))</f>
        <v/>
      </c>
      <c r="E245" s="17" t="n"/>
      <c r="F245" s="17" t="n"/>
      <c r="G245" s="17" t="n"/>
      <c r="H245" s="17" t="n"/>
      <c r="I245" s="17" t="n"/>
      <c r="J245" s="17" t="n"/>
      <c r="K245" s="17" t="n"/>
      <c r="L245" s="17" t="n"/>
      <c r="M245" s="17" t="n"/>
      <c r="N245" s="17" t="n"/>
      <c r="O245" s="17" t="n"/>
      <c r="P245" s="17" t="n"/>
      <c r="Q245" s="18">
        <f>IF(AND($A245="",$B245=""),"",SUM(E245:P245))</f>
        <v/>
      </c>
    </row>
    <row r="246">
      <c r="A246" s="12" t="n"/>
      <c r="B246" s="12" t="n"/>
      <c r="C246">
        <f>IF($B246="","",IFERROR(INDEX(Projects!$C$3:$C$42,MATCH($B246,ProjectList,0)),""))</f>
        <v/>
      </c>
      <c r="D246" s="16">
        <f>IF($B246="",0,IFERROR(INDEX(Projects!$E$3:$E$42,MATCH($B246,ProjectList,0)),0))</f>
        <v/>
      </c>
      <c r="E246" s="17" t="n"/>
      <c r="F246" s="17" t="n"/>
      <c r="G246" s="17" t="n"/>
      <c r="H246" s="17" t="n"/>
      <c r="I246" s="17" t="n"/>
      <c r="J246" s="17" t="n"/>
      <c r="K246" s="17" t="n"/>
      <c r="L246" s="17" t="n"/>
      <c r="M246" s="17" t="n"/>
      <c r="N246" s="17" t="n"/>
      <c r="O246" s="17" t="n"/>
      <c r="P246" s="17" t="n"/>
      <c r="Q246" s="18">
        <f>IF(AND($A246="",$B246=""),"",SUM(E246:P246))</f>
        <v/>
      </c>
    </row>
    <row r="247">
      <c r="A247" s="12" t="n"/>
      <c r="B247" s="12" t="n"/>
      <c r="C247">
        <f>IF($B247="","",IFERROR(INDEX(Projects!$C$3:$C$42,MATCH($B247,ProjectList,0)),""))</f>
        <v/>
      </c>
      <c r="D247" s="16">
        <f>IF($B247="",0,IFERROR(INDEX(Projects!$E$3:$E$42,MATCH($B247,ProjectList,0)),0))</f>
        <v/>
      </c>
      <c r="E247" s="17" t="n"/>
      <c r="F247" s="17" t="n"/>
      <c r="G247" s="17" t="n"/>
      <c r="H247" s="17" t="n"/>
      <c r="I247" s="17" t="n"/>
      <c r="J247" s="17" t="n"/>
      <c r="K247" s="17" t="n"/>
      <c r="L247" s="17" t="n"/>
      <c r="M247" s="17" t="n"/>
      <c r="N247" s="17" t="n"/>
      <c r="O247" s="17" t="n"/>
      <c r="P247" s="17" t="n"/>
      <c r="Q247" s="18">
        <f>IF(AND($A247="",$B247=""),"",SUM(E247:P247))</f>
        <v/>
      </c>
    </row>
    <row r="248">
      <c r="A248" s="12" t="n"/>
      <c r="B248" s="12" t="n"/>
      <c r="C248">
        <f>IF($B248="","",IFERROR(INDEX(Projects!$C$3:$C$42,MATCH($B248,ProjectList,0)),""))</f>
        <v/>
      </c>
      <c r="D248" s="16">
        <f>IF($B248="",0,IFERROR(INDEX(Projects!$E$3:$E$42,MATCH($B248,ProjectList,0)),0))</f>
        <v/>
      </c>
      <c r="E248" s="17" t="n"/>
      <c r="F248" s="17" t="n"/>
      <c r="G248" s="17" t="n"/>
      <c r="H248" s="17" t="n"/>
      <c r="I248" s="17" t="n"/>
      <c r="J248" s="17" t="n"/>
      <c r="K248" s="17" t="n"/>
      <c r="L248" s="17" t="n"/>
      <c r="M248" s="17" t="n"/>
      <c r="N248" s="17" t="n"/>
      <c r="O248" s="17" t="n"/>
      <c r="P248" s="17" t="n"/>
      <c r="Q248" s="18">
        <f>IF(AND($A248="",$B248=""),"",SUM(E248:P248))</f>
        <v/>
      </c>
    </row>
    <row r="249">
      <c r="A249" s="12" t="n"/>
      <c r="B249" s="12" t="n"/>
      <c r="C249">
        <f>IF($B249="","",IFERROR(INDEX(Projects!$C$3:$C$42,MATCH($B249,ProjectList,0)),""))</f>
        <v/>
      </c>
      <c r="D249" s="16">
        <f>IF($B249="",0,IFERROR(INDEX(Projects!$E$3:$E$42,MATCH($B249,ProjectList,0)),0))</f>
        <v/>
      </c>
      <c r="E249" s="17" t="n"/>
      <c r="F249" s="17" t="n"/>
      <c r="G249" s="17" t="n"/>
      <c r="H249" s="17" t="n"/>
      <c r="I249" s="17" t="n"/>
      <c r="J249" s="17" t="n"/>
      <c r="K249" s="17" t="n"/>
      <c r="L249" s="17" t="n"/>
      <c r="M249" s="17" t="n"/>
      <c r="N249" s="17" t="n"/>
      <c r="O249" s="17" t="n"/>
      <c r="P249" s="17" t="n"/>
      <c r="Q249" s="18">
        <f>IF(AND($A249="",$B249=""),"",SUM(E249:P249))</f>
        <v/>
      </c>
    </row>
    <row r="250">
      <c r="A250" s="12" t="n"/>
      <c r="B250" s="12" t="n"/>
      <c r="C250">
        <f>IF($B250="","",IFERROR(INDEX(Projects!$C$3:$C$42,MATCH($B250,ProjectList,0)),""))</f>
        <v/>
      </c>
      <c r="D250" s="16">
        <f>IF($B250="",0,IFERROR(INDEX(Projects!$E$3:$E$42,MATCH($B250,ProjectList,0)),0))</f>
        <v/>
      </c>
      <c r="E250" s="17" t="n"/>
      <c r="F250" s="17" t="n"/>
      <c r="G250" s="17" t="n"/>
      <c r="H250" s="17" t="n"/>
      <c r="I250" s="17" t="n"/>
      <c r="J250" s="17" t="n"/>
      <c r="K250" s="17" t="n"/>
      <c r="L250" s="17" t="n"/>
      <c r="M250" s="17" t="n"/>
      <c r="N250" s="17" t="n"/>
      <c r="O250" s="17" t="n"/>
      <c r="P250" s="17" t="n"/>
      <c r="Q250" s="18">
        <f>IF(AND($A250="",$B250=""),"",SUM(E250:P250))</f>
        <v/>
      </c>
    </row>
    <row r="251">
      <c r="A251" s="12" t="n"/>
      <c r="B251" s="12" t="n"/>
      <c r="C251">
        <f>IF($B251="","",IFERROR(INDEX(Projects!$C$3:$C$42,MATCH($B251,ProjectList,0)),""))</f>
        <v/>
      </c>
      <c r="D251" s="16">
        <f>IF($B251="",0,IFERROR(INDEX(Projects!$E$3:$E$42,MATCH($B251,ProjectList,0)),0))</f>
        <v/>
      </c>
      <c r="E251" s="17" t="n"/>
      <c r="F251" s="17" t="n"/>
      <c r="G251" s="17" t="n"/>
      <c r="H251" s="17" t="n"/>
      <c r="I251" s="17" t="n"/>
      <c r="J251" s="17" t="n"/>
      <c r="K251" s="17" t="n"/>
      <c r="L251" s="17" t="n"/>
      <c r="M251" s="17" t="n"/>
      <c r="N251" s="17" t="n"/>
      <c r="O251" s="17" t="n"/>
      <c r="P251" s="17" t="n"/>
      <c r="Q251" s="18">
        <f>IF(AND($A251="",$B251=""),"",SUM(E251:P251))</f>
        <v/>
      </c>
    </row>
    <row r="252">
      <c r="A252" s="12" t="n"/>
      <c r="B252" s="12" t="n"/>
      <c r="C252">
        <f>IF($B252="","",IFERROR(INDEX(Projects!$C$3:$C$42,MATCH($B252,ProjectList,0)),""))</f>
        <v/>
      </c>
      <c r="D252" s="16">
        <f>IF($B252="",0,IFERROR(INDEX(Projects!$E$3:$E$42,MATCH($B252,ProjectList,0)),0))</f>
        <v/>
      </c>
      <c r="E252" s="17" t="n"/>
      <c r="F252" s="17" t="n"/>
      <c r="G252" s="17" t="n"/>
      <c r="H252" s="17" t="n"/>
      <c r="I252" s="17" t="n"/>
      <c r="J252" s="17" t="n"/>
      <c r="K252" s="17" t="n"/>
      <c r="L252" s="17" t="n"/>
      <c r="M252" s="17" t="n"/>
      <c r="N252" s="17" t="n"/>
      <c r="O252" s="17" t="n"/>
      <c r="P252" s="17" t="n"/>
      <c r="Q252" s="18">
        <f>IF(AND($A252="",$B252=""),"",SUM(E252:P252))</f>
        <v/>
      </c>
    </row>
    <row r="253">
      <c r="A253" s="12" t="n"/>
      <c r="B253" s="12" t="n"/>
      <c r="C253">
        <f>IF($B253="","",IFERROR(INDEX(Projects!$C$3:$C$42,MATCH($B253,ProjectList,0)),""))</f>
        <v/>
      </c>
      <c r="D253" s="16">
        <f>IF($B253="",0,IFERROR(INDEX(Projects!$E$3:$E$42,MATCH($B253,ProjectList,0)),0))</f>
        <v/>
      </c>
      <c r="E253" s="17" t="n"/>
      <c r="F253" s="17" t="n"/>
      <c r="G253" s="17" t="n"/>
      <c r="H253" s="17" t="n"/>
      <c r="I253" s="17" t="n"/>
      <c r="J253" s="17" t="n"/>
      <c r="K253" s="17" t="n"/>
      <c r="L253" s="17" t="n"/>
      <c r="M253" s="17" t="n"/>
      <c r="N253" s="17" t="n"/>
      <c r="O253" s="17" t="n"/>
      <c r="P253" s="17" t="n"/>
      <c r="Q253" s="18">
        <f>IF(AND($A253="",$B253=""),"",SUM(E253:P253))</f>
        <v/>
      </c>
    </row>
    <row r="254">
      <c r="A254" s="12" t="n"/>
      <c r="B254" s="12" t="n"/>
      <c r="C254">
        <f>IF($B254="","",IFERROR(INDEX(Projects!$C$3:$C$42,MATCH($B254,ProjectList,0)),""))</f>
        <v/>
      </c>
      <c r="D254" s="16">
        <f>IF($B254="",0,IFERROR(INDEX(Projects!$E$3:$E$42,MATCH($B254,ProjectList,0)),0))</f>
        <v/>
      </c>
      <c r="E254" s="17" t="n"/>
      <c r="F254" s="17" t="n"/>
      <c r="G254" s="17" t="n"/>
      <c r="H254" s="17" t="n"/>
      <c r="I254" s="17" t="n"/>
      <c r="J254" s="17" t="n"/>
      <c r="K254" s="17" t="n"/>
      <c r="L254" s="17" t="n"/>
      <c r="M254" s="17" t="n"/>
      <c r="N254" s="17" t="n"/>
      <c r="O254" s="17" t="n"/>
      <c r="P254" s="17" t="n"/>
      <c r="Q254" s="18">
        <f>IF(AND($A254="",$B254=""),"",SUM(E254:P254))</f>
        <v/>
      </c>
    </row>
    <row r="255">
      <c r="A255" s="12" t="n"/>
      <c r="B255" s="12" t="n"/>
      <c r="C255">
        <f>IF($B255="","",IFERROR(INDEX(Projects!$C$3:$C$42,MATCH($B255,ProjectList,0)),""))</f>
        <v/>
      </c>
      <c r="D255" s="16">
        <f>IF($B255="",0,IFERROR(INDEX(Projects!$E$3:$E$42,MATCH($B255,ProjectList,0)),0))</f>
        <v/>
      </c>
      <c r="E255" s="17" t="n"/>
      <c r="F255" s="17" t="n"/>
      <c r="G255" s="17" t="n"/>
      <c r="H255" s="17" t="n"/>
      <c r="I255" s="17" t="n"/>
      <c r="J255" s="17" t="n"/>
      <c r="K255" s="17" t="n"/>
      <c r="L255" s="17" t="n"/>
      <c r="M255" s="17" t="n"/>
      <c r="N255" s="17" t="n"/>
      <c r="O255" s="17" t="n"/>
      <c r="P255" s="17" t="n"/>
      <c r="Q255" s="18">
        <f>IF(AND($A255="",$B255=""),"",SUM(E255:P255))</f>
        <v/>
      </c>
    </row>
    <row r="256">
      <c r="A256" s="12" t="n"/>
      <c r="B256" s="12" t="n"/>
      <c r="C256">
        <f>IF($B256="","",IFERROR(INDEX(Projects!$C$3:$C$42,MATCH($B256,ProjectList,0)),""))</f>
        <v/>
      </c>
      <c r="D256" s="16">
        <f>IF($B256="",0,IFERROR(INDEX(Projects!$E$3:$E$42,MATCH($B256,ProjectList,0)),0))</f>
        <v/>
      </c>
      <c r="E256" s="17" t="n"/>
      <c r="F256" s="17" t="n"/>
      <c r="G256" s="17" t="n"/>
      <c r="H256" s="17" t="n"/>
      <c r="I256" s="17" t="n"/>
      <c r="J256" s="17" t="n"/>
      <c r="K256" s="17" t="n"/>
      <c r="L256" s="17" t="n"/>
      <c r="M256" s="17" t="n"/>
      <c r="N256" s="17" t="n"/>
      <c r="O256" s="17" t="n"/>
      <c r="P256" s="17" t="n"/>
      <c r="Q256" s="18">
        <f>IF(AND($A256="",$B256=""),"",SUM(E256:P256))</f>
        <v/>
      </c>
    </row>
    <row r="257">
      <c r="A257" s="12" t="n"/>
      <c r="B257" s="12" t="n"/>
      <c r="C257">
        <f>IF($B257="","",IFERROR(INDEX(Projects!$C$3:$C$42,MATCH($B257,ProjectList,0)),""))</f>
        <v/>
      </c>
      <c r="D257" s="16">
        <f>IF($B257="",0,IFERROR(INDEX(Projects!$E$3:$E$42,MATCH($B257,ProjectList,0)),0))</f>
        <v/>
      </c>
      <c r="E257" s="17" t="n"/>
      <c r="F257" s="17" t="n"/>
      <c r="G257" s="17" t="n"/>
      <c r="H257" s="17" t="n"/>
      <c r="I257" s="17" t="n"/>
      <c r="J257" s="17" t="n"/>
      <c r="K257" s="17" t="n"/>
      <c r="L257" s="17" t="n"/>
      <c r="M257" s="17" t="n"/>
      <c r="N257" s="17" t="n"/>
      <c r="O257" s="17" t="n"/>
      <c r="P257" s="17" t="n"/>
      <c r="Q257" s="18">
        <f>IF(AND($A257="",$B257=""),"",SUM(E257:P257))</f>
        <v/>
      </c>
    </row>
    <row r="258">
      <c r="A258" s="12" t="n"/>
      <c r="B258" s="12" t="n"/>
      <c r="C258">
        <f>IF($B258="","",IFERROR(INDEX(Projects!$C$3:$C$42,MATCH($B258,ProjectList,0)),""))</f>
        <v/>
      </c>
      <c r="D258" s="16">
        <f>IF($B258="",0,IFERROR(INDEX(Projects!$E$3:$E$42,MATCH($B258,ProjectList,0)),0))</f>
        <v/>
      </c>
      <c r="E258" s="17" t="n"/>
      <c r="F258" s="17" t="n"/>
      <c r="G258" s="17" t="n"/>
      <c r="H258" s="17" t="n"/>
      <c r="I258" s="17" t="n"/>
      <c r="J258" s="17" t="n"/>
      <c r="K258" s="17" t="n"/>
      <c r="L258" s="17" t="n"/>
      <c r="M258" s="17" t="n"/>
      <c r="N258" s="17" t="n"/>
      <c r="O258" s="17" t="n"/>
      <c r="P258" s="17" t="n"/>
      <c r="Q258" s="18">
        <f>IF(AND($A258="",$B258=""),"",SUM(E258:P258))</f>
        <v/>
      </c>
    </row>
    <row r="259">
      <c r="A259" s="12" t="n"/>
      <c r="B259" s="12" t="n"/>
      <c r="C259">
        <f>IF($B259="","",IFERROR(INDEX(Projects!$C$3:$C$42,MATCH($B259,ProjectList,0)),""))</f>
        <v/>
      </c>
      <c r="D259" s="16">
        <f>IF($B259="",0,IFERROR(INDEX(Projects!$E$3:$E$42,MATCH($B259,ProjectList,0)),0))</f>
        <v/>
      </c>
      <c r="E259" s="17" t="n"/>
      <c r="F259" s="17" t="n"/>
      <c r="G259" s="17" t="n"/>
      <c r="H259" s="17" t="n"/>
      <c r="I259" s="17" t="n"/>
      <c r="J259" s="17" t="n"/>
      <c r="K259" s="17" t="n"/>
      <c r="L259" s="17" t="n"/>
      <c r="M259" s="17" t="n"/>
      <c r="N259" s="17" t="n"/>
      <c r="O259" s="17" t="n"/>
      <c r="P259" s="17" t="n"/>
      <c r="Q259" s="18">
        <f>IF(AND($A259="",$B259=""),"",SUM(E259:P259))</f>
        <v/>
      </c>
    </row>
    <row r="260">
      <c r="A260" s="12" t="n"/>
      <c r="B260" s="12" t="n"/>
      <c r="C260">
        <f>IF($B260="","",IFERROR(INDEX(Projects!$C$3:$C$42,MATCH($B260,ProjectList,0)),""))</f>
        <v/>
      </c>
      <c r="D260" s="16">
        <f>IF($B260="",0,IFERROR(INDEX(Projects!$E$3:$E$42,MATCH($B260,ProjectList,0)),0))</f>
        <v/>
      </c>
      <c r="E260" s="17" t="n"/>
      <c r="F260" s="17" t="n"/>
      <c r="G260" s="17" t="n"/>
      <c r="H260" s="17" t="n"/>
      <c r="I260" s="17" t="n"/>
      <c r="J260" s="17" t="n"/>
      <c r="K260" s="17" t="n"/>
      <c r="L260" s="17" t="n"/>
      <c r="M260" s="17" t="n"/>
      <c r="N260" s="17" t="n"/>
      <c r="O260" s="17" t="n"/>
      <c r="P260" s="17" t="n"/>
      <c r="Q260" s="18">
        <f>IF(AND($A260="",$B260=""),"",SUM(E260:P260))</f>
        <v/>
      </c>
    </row>
    <row r="261">
      <c r="A261" s="12" t="n"/>
      <c r="B261" s="12" t="n"/>
      <c r="C261">
        <f>IF($B261="","",IFERROR(INDEX(Projects!$C$3:$C$42,MATCH($B261,ProjectList,0)),""))</f>
        <v/>
      </c>
      <c r="D261" s="16">
        <f>IF($B261="",0,IFERROR(INDEX(Projects!$E$3:$E$42,MATCH($B261,ProjectList,0)),0))</f>
        <v/>
      </c>
      <c r="E261" s="17" t="n"/>
      <c r="F261" s="17" t="n"/>
      <c r="G261" s="17" t="n"/>
      <c r="H261" s="17" t="n"/>
      <c r="I261" s="17" t="n"/>
      <c r="J261" s="17" t="n"/>
      <c r="K261" s="17" t="n"/>
      <c r="L261" s="17" t="n"/>
      <c r="M261" s="17" t="n"/>
      <c r="N261" s="17" t="n"/>
      <c r="O261" s="17" t="n"/>
      <c r="P261" s="17" t="n"/>
      <c r="Q261" s="18">
        <f>IF(AND($A261="",$B261=""),"",SUM(E261:P261))</f>
        <v/>
      </c>
    </row>
    <row r="262">
      <c r="A262" s="12" t="n"/>
      <c r="B262" s="12" t="n"/>
      <c r="C262">
        <f>IF($B262="","",IFERROR(INDEX(Projects!$C$3:$C$42,MATCH($B262,ProjectList,0)),""))</f>
        <v/>
      </c>
      <c r="D262" s="16">
        <f>IF($B262="",0,IFERROR(INDEX(Projects!$E$3:$E$42,MATCH($B262,ProjectList,0)),0))</f>
        <v/>
      </c>
      <c r="E262" s="17" t="n"/>
      <c r="F262" s="17" t="n"/>
      <c r="G262" s="17" t="n"/>
      <c r="H262" s="17" t="n"/>
      <c r="I262" s="17" t="n"/>
      <c r="J262" s="17" t="n"/>
      <c r="K262" s="17" t="n"/>
      <c r="L262" s="17" t="n"/>
      <c r="M262" s="17" t="n"/>
      <c r="N262" s="17" t="n"/>
      <c r="O262" s="17" t="n"/>
      <c r="P262" s="17" t="n"/>
      <c r="Q262" s="18">
        <f>IF(AND($A262="",$B262=""),"",SUM(E262:P262))</f>
        <v/>
      </c>
    </row>
    <row r="263">
      <c r="A263" s="12" t="n"/>
      <c r="B263" s="12" t="n"/>
      <c r="C263">
        <f>IF($B263="","",IFERROR(INDEX(Projects!$C$3:$C$42,MATCH($B263,ProjectList,0)),""))</f>
        <v/>
      </c>
      <c r="D263" s="16">
        <f>IF($B263="",0,IFERROR(INDEX(Projects!$E$3:$E$42,MATCH($B263,ProjectList,0)),0))</f>
        <v/>
      </c>
      <c r="E263" s="17" t="n"/>
      <c r="F263" s="17" t="n"/>
      <c r="G263" s="17" t="n"/>
      <c r="H263" s="17" t="n"/>
      <c r="I263" s="17" t="n"/>
      <c r="J263" s="17" t="n"/>
      <c r="K263" s="17" t="n"/>
      <c r="L263" s="17" t="n"/>
      <c r="M263" s="17" t="n"/>
      <c r="N263" s="17" t="n"/>
      <c r="O263" s="17" t="n"/>
      <c r="P263" s="17" t="n"/>
      <c r="Q263" s="18">
        <f>IF(AND($A263="",$B263=""),"",SUM(E263:P263))</f>
        <v/>
      </c>
    </row>
    <row r="264">
      <c r="A264" s="12" t="n"/>
      <c r="B264" s="12" t="n"/>
      <c r="C264">
        <f>IF($B264="","",IFERROR(INDEX(Projects!$C$3:$C$42,MATCH($B264,ProjectList,0)),""))</f>
        <v/>
      </c>
      <c r="D264" s="16">
        <f>IF($B264="",0,IFERROR(INDEX(Projects!$E$3:$E$42,MATCH($B264,ProjectList,0)),0))</f>
        <v/>
      </c>
      <c r="E264" s="17" t="n"/>
      <c r="F264" s="17" t="n"/>
      <c r="G264" s="17" t="n"/>
      <c r="H264" s="17" t="n"/>
      <c r="I264" s="17" t="n"/>
      <c r="J264" s="17" t="n"/>
      <c r="K264" s="17" t="n"/>
      <c r="L264" s="17" t="n"/>
      <c r="M264" s="17" t="n"/>
      <c r="N264" s="17" t="n"/>
      <c r="O264" s="17" t="n"/>
      <c r="P264" s="17" t="n"/>
      <c r="Q264" s="18">
        <f>IF(AND($A264="",$B264=""),"",SUM(E264:P264))</f>
        <v/>
      </c>
    </row>
    <row r="265">
      <c r="A265" s="12" t="n"/>
      <c r="B265" s="12" t="n"/>
      <c r="C265">
        <f>IF($B265="","",IFERROR(INDEX(Projects!$C$3:$C$42,MATCH($B265,ProjectList,0)),""))</f>
        <v/>
      </c>
      <c r="D265" s="16">
        <f>IF($B265="",0,IFERROR(INDEX(Projects!$E$3:$E$42,MATCH($B265,ProjectList,0)),0))</f>
        <v/>
      </c>
      <c r="E265" s="17" t="n"/>
      <c r="F265" s="17" t="n"/>
      <c r="G265" s="17" t="n"/>
      <c r="H265" s="17" t="n"/>
      <c r="I265" s="17" t="n"/>
      <c r="J265" s="17" t="n"/>
      <c r="K265" s="17" t="n"/>
      <c r="L265" s="17" t="n"/>
      <c r="M265" s="17" t="n"/>
      <c r="N265" s="17" t="n"/>
      <c r="O265" s="17" t="n"/>
      <c r="P265" s="17" t="n"/>
      <c r="Q265" s="18">
        <f>IF(AND($A265="",$B265=""),"",SUM(E265:P265))</f>
        <v/>
      </c>
    </row>
    <row r="266">
      <c r="A266" s="12" t="n"/>
      <c r="B266" s="12" t="n"/>
      <c r="C266">
        <f>IF($B266="","",IFERROR(INDEX(Projects!$C$3:$C$42,MATCH($B266,ProjectList,0)),""))</f>
        <v/>
      </c>
      <c r="D266" s="16">
        <f>IF($B266="",0,IFERROR(INDEX(Projects!$E$3:$E$42,MATCH($B266,ProjectList,0)),0))</f>
        <v/>
      </c>
      <c r="E266" s="17" t="n"/>
      <c r="F266" s="17" t="n"/>
      <c r="G266" s="17" t="n"/>
      <c r="H266" s="17" t="n"/>
      <c r="I266" s="17" t="n"/>
      <c r="J266" s="17" t="n"/>
      <c r="K266" s="17" t="n"/>
      <c r="L266" s="17" t="n"/>
      <c r="M266" s="17" t="n"/>
      <c r="N266" s="17" t="n"/>
      <c r="O266" s="17" t="n"/>
      <c r="P266" s="17" t="n"/>
      <c r="Q266" s="18">
        <f>IF(AND($A266="",$B266=""),"",SUM(E266:P266))</f>
        <v/>
      </c>
    </row>
    <row r="267">
      <c r="A267" s="12" t="n"/>
      <c r="B267" s="12" t="n"/>
      <c r="C267">
        <f>IF($B267="","",IFERROR(INDEX(Projects!$C$3:$C$42,MATCH($B267,ProjectList,0)),""))</f>
        <v/>
      </c>
      <c r="D267" s="16">
        <f>IF($B267="",0,IFERROR(INDEX(Projects!$E$3:$E$42,MATCH($B267,ProjectList,0)),0))</f>
        <v/>
      </c>
      <c r="E267" s="17" t="n"/>
      <c r="F267" s="17" t="n"/>
      <c r="G267" s="17" t="n"/>
      <c r="H267" s="17" t="n"/>
      <c r="I267" s="17" t="n"/>
      <c r="J267" s="17" t="n"/>
      <c r="K267" s="17" t="n"/>
      <c r="L267" s="17" t="n"/>
      <c r="M267" s="17" t="n"/>
      <c r="N267" s="17" t="n"/>
      <c r="O267" s="17" t="n"/>
      <c r="P267" s="17" t="n"/>
      <c r="Q267" s="18">
        <f>IF(AND($A267="",$B267=""),"",SUM(E267:P267))</f>
        <v/>
      </c>
    </row>
    <row r="268">
      <c r="A268" s="12" t="n"/>
      <c r="B268" s="12" t="n"/>
      <c r="C268">
        <f>IF($B268="","",IFERROR(INDEX(Projects!$C$3:$C$42,MATCH($B268,ProjectList,0)),""))</f>
        <v/>
      </c>
      <c r="D268" s="16">
        <f>IF($B268="",0,IFERROR(INDEX(Projects!$E$3:$E$42,MATCH($B268,ProjectList,0)),0))</f>
        <v/>
      </c>
      <c r="E268" s="17" t="n"/>
      <c r="F268" s="17" t="n"/>
      <c r="G268" s="17" t="n"/>
      <c r="H268" s="17" t="n"/>
      <c r="I268" s="17" t="n"/>
      <c r="J268" s="17" t="n"/>
      <c r="K268" s="17" t="n"/>
      <c r="L268" s="17" t="n"/>
      <c r="M268" s="17" t="n"/>
      <c r="N268" s="17" t="n"/>
      <c r="O268" s="17" t="n"/>
      <c r="P268" s="17" t="n"/>
      <c r="Q268" s="18">
        <f>IF(AND($A268="",$B268=""),"",SUM(E268:P268))</f>
        <v/>
      </c>
    </row>
    <row r="269">
      <c r="A269" s="12" t="n"/>
      <c r="B269" s="12" t="n"/>
      <c r="C269">
        <f>IF($B269="","",IFERROR(INDEX(Projects!$C$3:$C$42,MATCH($B269,ProjectList,0)),""))</f>
        <v/>
      </c>
      <c r="D269" s="16">
        <f>IF($B269="",0,IFERROR(INDEX(Projects!$E$3:$E$42,MATCH($B269,ProjectList,0)),0))</f>
        <v/>
      </c>
      <c r="E269" s="17" t="n"/>
      <c r="F269" s="17" t="n"/>
      <c r="G269" s="17" t="n"/>
      <c r="H269" s="17" t="n"/>
      <c r="I269" s="17" t="n"/>
      <c r="J269" s="17" t="n"/>
      <c r="K269" s="17" t="n"/>
      <c r="L269" s="17" t="n"/>
      <c r="M269" s="17" t="n"/>
      <c r="N269" s="17" t="n"/>
      <c r="O269" s="17" t="n"/>
      <c r="P269" s="17" t="n"/>
      <c r="Q269" s="18">
        <f>IF(AND($A269="",$B269=""),"",SUM(E269:P269))</f>
        <v/>
      </c>
    </row>
    <row r="270">
      <c r="A270" s="12" t="n"/>
      <c r="B270" s="12" t="n"/>
      <c r="C270">
        <f>IF($B270="","",IFERROR(INDEX(Projects!$C$3:$C$42,MATCH($B270,ProjectList,0)),""))</f>
        <v/>
      </c>
      <c r="D270" s="16">
        <f>IF($B270="",0,IFERROR(INDEX(Projects!$E$3:$E$42,MATCH($B270,ProjectList,0)),0))</f>
        <v/>
      </c>
      <c r="E270" s="17" t="n"/>
      <c r="F270" s="17" t="n"/>
      <c r="G270" s="17" t="n"/>
      <c r="H270" s="17" t="n"/>
      <c r="I270" s="17" t="n"/>
      <c r="J270" s="17" t="n"/>
      <c r="K270" s="17" t="n"/>
      <c r="L270" s="17" t="n"/>
      <c r="M270" s="17" t="n"/>
      <c r="N270" s="17" t="n"/>
      <c r="O270" s="17" t="n"/>
      <c r="P270" s="17" t="n"/>
      <c r="Q270" s="18">
        <f>IF(AND($A270="",$B270=""),"",SUM(E270:P270))</f>
        <v/>
      </c>
    </row>
    <row r="271">
      <c r="A271" s="12" t="n"/>
      <c r="B271" s="12" t="n"/>
      <c r="C271">
        <f>IF($B271="","",IFERROR(INDEX(Projects!$C$3:$C$42,MATCH($B271,ProjectList,0)),""))</f>
        <v/>
      </c>
      <c r="D271" s="16">
        <f>IF($B271="",0,IFERROR(INDEX(Projects!$E$3:$E$42,MATCH($B271,ProjectList,0)),0))</f>
        <v/>
      </c>
      <c r="E271" s="17" t="n"/>
      <c r="F271" s="17" t="n"/>
      <c r="G271" s="17" t="n"/>
      <c r="H271" s="17" t="n"/>
      <c r="I271" s="17" t="n"/>
      <c r="J271" s="17" t="n"/>
      <c r="K271" s="17" t="n"/>
      <c r="L271" s="17" t="n"/>
      <c r="M271" s="17" t="n"/>
      <c r="N271" s="17" t="n"/>
      <c r="O271" s="17" t="n"/>
      <c r="P271" s="17" t="n"/>
      <c r="Q271" s="18">
        <f>IF(AND($A271="",$B271=""),"",SUM(E271:P271))</f>
        <v/>
      </c>
    </row>
    <row r="272">
      <c r="A272" s="12" t="n"/>
      <c r="B272" s="12" t="n"/>
      <c r="C272">
        <f>IF($B272="","",IFERROR(INDEX(Projects!$C$3:$C$42,MATCH($B272,ProjectList,0)),""))</f>
        <v/>
      </c>
      <c r="D272" s="16">
        <f>IF($B272="",0,IFERROR(INDEX(Projects!$E$3:$E$42,MATCH($B272,ProjectList,0)),0))</f>
        <v/>
      </c>
      <c r="E272" s="17" t="n"/>
      <c r="F272" s="17" t="n"/>
      <c r="G272" s="17" t="n"/>
      <c r="H272" s="17" t="n"/>
      <c r="I272" s="17" t="n"/>
      <c r="J272" s="17" t="n"/>
      <c r="K272" s="17" t="n"/>
      <c r="L272" s="17" t="n"/>
      <c r="M272" s="17" t="n"/>
      <c r="N272" s="17" t="n"/>
      <c r="O272" s="17" t="n"/>
      <c r="P272" s="17" t="n"/>
      <c r="Q272" s="18">
        <f>IF(AND($A272="",$B272=""),"",SUM(E272:P272))</f>
        <v/>
      </c>
    </row>
    <row r="273">
      <c r="A273" s="12" t="n"/>
      <c r="B273" s="12" t="n"/>
      <c r="C273">
        <f>IF($B273="","",IFERROR(INDEX(Projects!$C$3:$C$42,MATCH($B273,ProjectList,0)),""))</f>
        <v/>
      </c>
      <c r="D273" s="16">
        <f>IF($B273="",0,IFERROR(INDEX(Projects!$E$3:$E$42,MATCH($B273,ProjectList,0)),0))</f>
        <v/>
      </c>
      <c r="E273" s="17" t="n"/>
      <c r="F273" s="17" t="n"/>
      <c r="G273" s="17" t="n"/>
      <c r="H273" s="17" t="n"/>
      <c r="I273" s="17" t="n"/>
      <c r="J273" s="17" t="n"/>
      <c r="K273" s="17" t="n"/>
      <c r="L273" s="17" t="n"/>
      <c r="M273" s="17" t="n"/>
      <c r="N273" s="17" t="n"/>
      <c r="O273" s="17" t="n"/>
      <c r="P273" s="17" t="n"/>
      <c r="Q273" s="18">
        <f>IF(AND($A273="",$B273=""),"",SUM(E273:P273))</f>
        <v/>
      </c>
    </row>
    <row r="274">
      <c r="A274" s="12" t="n"/>
      <c r="B274" s="12" t="n"/>
      <c r="C274">
        <f>IF($B274="","",IFERROR(INDEX(Projects!$C$3:$C$42,MATCH($B274,ProjectList,0)),""))</f>
        <v/>
      </c>
      <c r="D274" s="16">
        <f>IF($B274="",0,IFERROR(INDEX(Projects!$E$3:$E$42,MATCH($B274,ProjectList,0)),0))</f>
        <v/>
      </c>
      <c r="E274" s="17" t="n"/>
      <c r="F274" s="17" t="n"/>
      <c r="G274" s="17" t="n"/>
      <c r="H274" s="17" t="n"/>
      <c r="I274" s="17" t="n"/>
      <c r="J274" s="17" t="n"/>
      <c r="K274" s="17" t="n"/>
      <c r="L274" s="17" t="n"/>
      <c r="M274" s="17" t="n"/>
      <c r="N274" s="17" t="n"/>
      <c r="O274" s="17" t="n"/>
      <c r="P274" s="17" t="n"/>
      <c r="Q274" s="18">
        <f>IF(AND($A274="",$B274=""),"",SUM(E274:P274))</f>
        <v/>
      </c>
    </row>
    <row r="275">
      <c r="A275" s="12" t="n"/>
      <c r="B275" s="12" t="n"/>
      <c r="C275">
        <f>IF($B275="","",IFERROR(INDEX(Projects!$C$3:$C$42,MATCH($B275,ProjectList,0)),""))</f>
        <v/>
      </c>
      <c r="D275" s="16">
        <f>IF($B275="",0,IFERROR(INDEX(Projects!$E$3:$E$42,MATCH($B275,ProjectList,0)),0))</f>
        <v/>
      </c>
      <c r="E275" s="17" t="n"/>
      <c r="F275" s="17" t="n"/>
      <c r="G275" s="17" t="n"/>
      <c r="H275" s="17" t="n"/>
      <c r="I275" s="17" t="n"/>
      <c r="J275" s="17" t="n"/>
      <c r="K275" s="17" t="n"/>
      <c r="L275" s="17" t="n"/>
      <c r="M275" s="17" t="n"/>
      <c r="N275" s="17" t="n"/>
      <c r="O275" s="17" t="n"/>
      <c r="P275" s="17" t="n"/>
      <c r="Q275" s="18">
        <f>IF(AND($A275="",$B275=""),"",SUM(E275:P275))</f>
        <v/>
      </c>
    </row>
    <row r="276">
      <c r="A276" s="12" t="n"/>
      <c r="B276" s="12" t="n"/>
      <c r="C276">
        <f>IF($B276="","",IFERROR(INDEX(Projects!$C$3:$C$42,MATCH($B276,ProjectList,0)),""))</f>
        <v/>
      </c>
      <c r="D276" s="16">
        <f>IF($B276="",0,IFERROR(INDEX(Projects!$E$3:$E$42,MATCH($B276,ProjectList,0)),0))</f>
        <v/>
      </c>
      <c r="E276" s="17" t="n"/>
      <c r="F276" s="17" t="n"/>
      <c r="G276" s="17" t="n"/>
      <c r="H276" s="17" t="n"/>
      <c r="I276" s="17" t="n"/>
      <c r="J276" s="17" t="n"/>
      <c r="K276" s="17" t="n"/>
      <c r="L276" s="17" t="n"/>
      <c r="M276" s="17" t="n"/>
      <c r="N276" s="17" t="n"/>
      <c r="O276" s="17" t="n"/>
      <c r="P276" s="17" t="n"/>
      <c r="Q276" s="18">
        <f>IF(AND($A276="",$B276=""),"",SUM(E276:P276))</f>
        <v/>
      </c>
    </row>
    <row r="277">
      <c r="A277" s="12" t="n"/>
      <c r="B277" s="12" t="n"/>
      <c r="C277">
        <f>IF($B277="","",IFERROR(INDEX(Projects!$C$3:$C$42,MATCH($B277,ProjectList,0)),""))</f>
        <v/>
      </c>
      <c r="D277" s="16">
        <f>IF($B277="",0,IFERROR(INDEX(Projects!$E$3:$E$42,MATCH($B277,ProjectList,0)),0))</f>
        <v/>
      </c>
      <c r="E277" s="17" t="n"/>
      <c r="F277" s="17" t="n"/>
      <c r="G277" s="17" t="n"/>
      <c r="H277" s="17" t="n"/>
      <c r="I277" s="17" t="n"/>
      <c r="J277" s="17" t="n"/>
      <c r="K277" s="17" t="n"/>
      <c r="L277" s="17" t="n"/>
      <c r="M277" s="17" t="n"/>
      <c r="N277" s="17" t="n"/>
      <c r="O277" s="17" t="n"/>
      <c r="P277" s="17" t="n"/>
      <c r="Q277" s="18">
        <f>IF(AND($A277="",$B277=""),"",SUM(E277:P277))</f>
        <v/>
      </c>
    </row>
    <row r="278">
      <c r="A278" s="12" t="n"/>
      <c r="B278" s="12" t="n"/>
      <c r="C278">
        <f>IF($B278="","",IFERROR(INDEX(Projects!$C$3:$C$42,MATCH($B278,ProjectList,0)),""))</f>
        <v/>
      </c>
      <c r="D278" s="16">
        <f>IF($B278="",0,IFERROR(INDEX(Projects!$E$3:$E$42,MATCH($B278,ProjectList,0)),0))</f>
        <v/>
      </c>
      <c r="E278" s="17" t="n"/>
      <c r="F278" s="17" t="n"/>
      <c r="G278" s="17" t="n"/>
      <c r="H278" s="17" t="n"/>
      <c r="I278" s="17" t="n"/>
      <c r="J278" s="17" t="n"/>
      <c r="K278" s="17" t="n"/>
      <c r="L278" s="17" t="n"/>
      <c r="M278" s="17" t="n"/>
      <c r="N278" s="17" t="n"/>
      <c r="O278" s="17" t="n"/>
      <c r="P278" s="17" t="n"/>
      <c r="Q278" s="18">
        <f>IF(AND($A278="",$B278=""),"",SUM(E278:P278))</f>
        <v/>
      </c>
    </row>
    <row r="279">
      <c r="A279" s="12" t="n"/>
      <c r="B279" s="12" t="n"/>
      <c r="C279">
        <f>IF($B279="","",IFERROR(INDEX(Projects!$C$3:$C$42,MATCH($B279,ProjectList,0)),""))</f>
        <v/>
      </c>
      <c r="D279" s="16">
        <f>IF($B279="",0,IFERROR(INDEX(Projects!$E$3:$E$42,MATCH($B279,ProjectList,0)),0))</f>
        <v/>
      </c>
      <c r="E279" s="17" t="n"/>
      <c r="F279" s="17" t="n"/>
      <c r="G279" s="17" t="n"/>
      <c r="H279" s="17" t="n"/>
      <c r="I279" s="17" t="n"/>
      <c r="J279" s="17" t="n"/>
      <c r="K279" s="17" t="n"/>
      <c r="L279" s="17" t="n"/>
      <c r="M279" s="17" t="n"/>
      <c r="N279" s="17" t="n"/>
      <c r="O279" s="17" t="n"/>
      <c r="P279" s="17" t="n"/>
      <c r="Q279" s="18">
        <f>IF(AND($A279="",$B279=""),"",SUM(E279:P279))</f>
        <v/>
      </c>
    </row>
    <row r="280">
      <c r="A280" s="12" t="n"/>
      <c r="B280" s="12" t="n"/>
      <c r="C280">
        <f>IF($B280="","",IFERROR(INDEX(Projects!$C$3:$C$42,MATCH($B280,ProjectList,0)),""))</f>
        <v/>
      </c>
      <c r="D280" s="16">
        <f>IF($B280="",0,IFERROR(INDEX(Projects!$E$3:$E$42,MATCH($B280,ProjectList,0)),0))</f>
        <v/>
      </c>
      <c r="E280" s="17" t="n"/>
      <c r="F280" s="17" t="n"/>
      <c r="G280" s="17" t="n"/>
      <c r="H280" s="17" t="n"/>
      <c r="I280" s="17" t="n"/>
      <c r="J280" s="17" t="n"/>
      <c r="K280" s="17" t="n"/>
      <c r="L280" s="17" t="n"/>
      <c r="M280" s="17" t="n"/>
      <c r="N280" s="17" t="n"/>
      <c r="O280" s="17" t="n"/>
      <c r="P280" s="17" t="n"/>
      <c r="Q280" s="18">
        <f>IF(AND($A280="",$B280=""),"",SUM(E280:P280))</f>
        <v/>
      </c>
    </row>
    <row r="281">
      <c r="A281" s="12" t="n"/>
      <c r="B281" s="12" t="n"/>
      <c r="C281">
        <f>IF($B281="","",IFERROR(INDEX(Projects!$C$3:$C$42,MATCH($B281,ProjectList,0)),""))</f>
        <v/>
      </c>
      <c r="D281" s="16">
        <f>IF($B281="",0,IFERROR(INDEX(Projects!$E$3:$E$42,MATCH($B281,ProjectList,0)),0))</f>
        <v/>
      </c>
      <c r="E281" s="17" t="n"/>
      <c r="F281" s="17" t="n"/>
      <c r="G281" s="17" t="n"/>
      <c r="H281" s="17" t="n"/>
      <c r="I281" s="17" t="n"/>
      <c r="J281" s="17" t="n"/>
      <c r="K281" s="17" t="n"/>
      <c r="L281" s="17" t="n"/>
      <c r="M281" s="17" t="n"/>
      <c r="N281" s="17" t="n"/>
      <c r="O281" s="17" t="n"/>
      <c r="P281" s="17" t="n"/>
      <c r="Q281" s="18">
        <f>IF(AND($A281="",$B281=""),"",SUM(E281:P281))</f>
        <v/>
      </c>
    </row>
    <row r="282">
      <c r="A282" s="12" t="n"/>
      <c r="B282" s="12" t="n"/>
      <c r="C282">
        <f>IF($B282="","",IFERROR(INDEX(Projects!$C$3:$C$42,MATCH($B282,ProjectList,0)),""))</f>
        <v/>
      </c>
      <c r="D282" s="16">
        <f>IF($B282="",0,IFERROR(INDEX(Projects!$E$3:$E$42,MATCH($B282,ProjectList,0)),0))</f>
        <v/>
      </c>
      <c r="E282" s="17" t="n"/>
      <c r="F282" s="17" t="n"/>
      <c r="G282" s="17" t="n"/>
      <c r="H282" s="17" t="n"/>
      <c r="I282" s="17" t="n"/>
      <c r="J282" s="17" t="n"/>
      <c r="K282" s="17" t="n"/>
      <c r="L282" s="17" t="n"/>
      <c r="M282" s="17" t="n"/>
      <c r="N282" s="17" t="n"/>
      <c r="O282" s="17" t="n"/>
      <c r="P282" s="17" t="n"/>
      <c r="Q282" s="18">
        <f>IF(AND($A282="",$B282=""),"",SUM(E282:P282))</f>
        <v/>
      </c>
    </row>
    <row r="283">
      <c r="A283" s="12" t="n"/>
      <c r="B283" s="12" t="n"/>
      <c r="C283">
        <f>IF($B283="","",IFERROR(INDEX(Projects!$C$3:$C$42,MATCH($B283,ProjectList,0)),""))</f>
        <v/>
      </c>
      <c r="D283" s="16">
        <f>IF($B283="",0,IFERROR(INDEX(Projects!$E$3:$E$42,MATCH($B283,ProjectList,0)),0))</f>
        <v/>
      </c>
      <c r="E283" s="17" t="n"/>
      <c r="F283" s="17" t="n"/>
      <c r="G283" s="17" t="n"/>
      <c r="H283" s="17" t="n"/>
      <c r="I283" s="17" t="n"/>
      <c r="J283" s="17" t="n"/>
      <c r="K283" s="17" t="n"/>
      <c r="L283" s="17" t="n"/>
      <c r="M283" s="17" t="n"/>
      <c r="N283" s="17" t="n"/>
      <c r="O283" s="17" t="n"/>
      <c r="P283" s="17" t="n"/>
      <c r="Q283" s="18">
        <f>IF(AND($A283="",$B283=""),"",SUM(E283:P283))</f>
        <v/>
      </c>
    </row>
    <row r="284">
      <c r="A284" s="12" t="n"/>
      <c r="B284" s="12" t="n"/>
      <c r="C284">
        <f>IF($B284="","",IFERROR(INDEX(Projects!$C$3:$C$42,MATCH($B284,ProjectList,0)),""))</f>
        <v/>
      </c>
      <c r="D284" s="16">
        <f>IF($B284="",0,IFERROR(INDEX(Projects!$E$3:$E$42,MATCH($B284,ProjectList,0)),0))</f>
        <v/>
      </c>
      <c r="E284" s="17" t="n"/>
      <c r="F284" s="17" t="n"/>
      <c r="G284" s="17" t="n"/>
      <c r="H284" s="17" t="n"/>
      <c r="I284" s="17" t="n"/>
      <c r="J284" s="17" t="n"/>
      <c r="K284" s="17" t="n"/>
      <c r="L284" s="17" t="n"/>
      <c r="M284" s="17" t="n"/>
      <c r="N284" s="17" t="n"/>
      <c r="O284" s="17" t="n"/>
      <c r="P284" s="17" t="n"/>
      <c r="Q284" s="18">
        <f>IF(AND($A284="",$B284=""),"",SUM(E284:P284))</f>
        <v/>
      </c>
    </row>
    <row r="285">
      <c r="A285" s="12" t="n"/>
      <c r="B285" s="12" t="n"/>
      <c r="C285">
        <f>IF($B285="","",IFERROR(INDEX(Projects!$C$3:$C$42,MATCH($B285,ProjectList,0)),""))</f>
        <v/>
      </c>
      <c r="D285" s="16">
        <f>IF($B285="",0,IFERROR(INDEX(Projects!$E$3:$E$42,MATCH($B285,ProjectList,0)),0))</f>
        <v/>
      </c>
      <c r="E285" s="17" t="n"/>
      <c r="F285" s="17" t="n"/>
      <c r="G285" s="17" t="n"/>
      <c r="H285" s="17" t="n"/>
      <c r="I285" s="17" t="n"/>
      <c r="J285" s="17" t="n"/>
      <c r="K285" s="17" t="n"/>
      <c r="L285" s="17" t="n"/>
      <c r="M285" s="17" t="n"/>
      <c r="N285" s="17" t="n"/>
      <c r="O285" s="17" t="n"/>
      <c r="P285" s="17" t="n"/>
      <c r="Q285" s="18">
        <f>IF(AND($A285="",$B285=""),"",SUM(E285:P285))</f>
        <v/>
      </c>
    </row>
    <row r="286">
      <c r="A286" s="12" t="n"/>
      <c r="B286" s="12" t="n"/>
      <c r="C286">
        <f>IF($B286="","",IFERROR(INDEX(Projects!$C$3:$C$42,MATCH($B286,ProjectList,0)),""))</f>
        <v/>
      </c>
      <c r="D286" s="16">
        <f>IF($B286="",0,IFERROR(INDEX(Projects!$E$3:$E$42,MATCH($B286,ProjectList,0)),0))</f>
        <v/>
      </c>
      <c r="E286" s="17" t="n"/>
      <c r="F286" s="17" t="n"/>
      <c r="G286" s="17" t="n"/>
      <c r="H286" s="17" t="n"/>
      <c r="I286" s="17" t="n"/>
      <c r="J286" s="17" t="n"/>
      <c r="K286" s="17" t="n"/>
      <c r="L286" s="17" t="n"/>
      <c r="M286" s="17" t="n"/>
      <c r="N286" s="17" t="n"/>
      <c r="O286" s="17" t="n"/>
      <c r="P286" s="17" t="n"/>
      <c r="Q286" s="18">
        <f>IF(AND($A286="",$B286=""),"",SUM(E286:P286))</f>
        <v/>
      </c>
    </row>
    <row r="287">
      <c r="A287" s="12" t="n"/>
      <c r="B287" s="12" t="n"/>
      <c r="C287">
        <f>IF($B287="","",IFERROR(INDEX(Projects!$C$3:$C$42,MATCH($B287,ProjectList,0)),""))</f>
        <v/>
      </c>
      <c r="D287" s="16">
        <f>IF($B287="",0,IFERROR(INDEX(Projects!$E$3:$E$42,MATCH($B287,ProjectList,0)),0))</f>
        <v/>
      </c>
      <c r="E287" s="17" t="n"/>
      <c r="F287" s="17" t="n"/>
      <c r="G287" s="17" t="n"/>
      <c r="H287" s="17" t="n"/>
      <c r="I287" s="17" t="n"/>
      <c r="J287" s="17" t="n"/>
      <c r="K287" s="17" t="n"/>
      <c r="L287" s="17" t="n"/>
      <c r="M287" s="17" t="n"/>
      <c r="N287" s="17" t="n"/>
      <c r="O287" s="17" t="n"/>
      <c r="P287" s="17" t="n"/>
      <c r="Q287" s="18">
        <f>IF(AND($A287="",$B287=""),"",SUM(E287:P287))</f>
        <v/>
      </c>
    </row>
    <row r="288">
      <c r="A288" s="12" t="n"/>
      <c r="B288" s="12" t="n"/>
      <c r="C288">
        <f>IF($B288="","",IFERROR(INDEX(Projects!$C$3:$C$42,MATCH($B288,ProjectList,0)),""))</f>
        <v/>
      </c>
      <c r="D288" s="16">
        <f>IF($B288="",0,IFERROR(INDEX(Projects!$E$3:$E$42,MATCH($B288,ProjectList,0)),0))</f>
        <v/>
      </c>
      <c r="E288" s="17" t="n"/>
      <c r="F288" s="17" t="n"/>
      <c r="G288" s="17" t="n"/>
      <c r="H288" s="17" t="n"/>
      <c r="I288" s="17" t="n"/>
      <c r="J288" s="17" t="n"/>
      <c r="K288" s="17" t="n"/>
      <c r="L288" s="17" t="n"/>
      <c r="M288" s="17" t="n"/>
      <c r="N288" s="17" t="n"/>
      <c r="O288" s="17" t="n"/>
      <c r="P288" s="17" t="n"/>
      <c r="Q288" s="18">
        <f>IF(AND($A288="",$B288=""),"",SUM(E288:P288))</f>
        <v/>
      </c>
    </row>
    <row r="289">
      <c r="A289" s="12" t="n"/>
      <c r="B289" s="12" t="n"/>
      <c r="C289">
        <f>IF($B289="","",IFERROR(INDEX(Projects!$C$3:$C$42,MATCH($B289,ProjectList,0)),""))</f>
        <v/>
      </c>
      <c r="D289" s="16">
        <f>IF($B289="",0,IFERROR(INDEX(Projects!$E$3:$E$42,MATCH($B289,ProjectList,0)),0))</f>
        <v/>
      </c>
      <c r="E289" s="17" t="n"/>
      <c r="F289" s="17" t="n"/>
      <c r="G289" s="17" t="n"/>
      <c r="H289" s="17" t="n"/>
      <c r="I289" s="17" t="n"/>
      <c r="J289" s="17" t="n"/>
      <c r="K289" s="17" t="n"/>
      <c r="L289" s="17" t="n"/>
      <c r="M289" s="17" t="n"/>
      <c r="N289" s="17" t="n"/>
      <c r="O289" s="17" t="n"/>
      <c r="P289" s="17" t="n"/>
      <c r="Q289" s="18">
        <f>IF(AND($A289="",$B289=""),"",SUM(E289:P289))</f>
        <v/>
      </c>
    </row>
    <row r="290">
      <c r="A290" s="12" t="n"/>
      <c r="B290" s="12" t="n"/>
      <c r="C290">
        <f>IF($B290="","",IFERROR(INDEX(Projects!$C$3:$C$42,MATCH($B290,ProjectList,0)),""))</f>
        <v/>
      </c>
      <c r="D290" s="16">
        <f>IF($B290="",0,IFERROR(INDEX(Projects!$E$3:$E$42,MATCH($B290,ProjectList,0)),0))</f>
        <v/>
      </c>
      <c r="E290" s="17" t="n"/>
      <c r="F290" s="17" t="n"/>
      <c r="G290" s="17" t="n"/>
      <c r="H290" s="17" t="n"/>
      <c r="I290" s="17" t="n"/>
      <c r="J290" s="17" t="n"/>
      <c r="K290" s="17" t="n"/>
      <c r="L290" s="17" t="n"/>
      <c r="M290" s="17" t="n"/>
      <c r="N290" s="17" t="n"/>
      <c r="O290" s="17" t="n"/>
      <c r="P290" s="17" t="n"/>
      <c r="Q290" s="18">
        <f>IF(AND($A290="",$B290=""),"",SUM(E290:P290))</f>
        <v/>
      </c>
    </row>
    <row r="291">
      <c r="A291" s="12" t="n"/>
      <c r="B291" s="12" t="n"/>
      <c r="C291">
        <f>IF($B291="","",IFERROR(INDEX(Projects!$C$3:$C$42,MATCH($B291,ProjectList,0)),""))</f>
        <v/>
      </c>
      <c r="D291" s="16">
        <f>IF($B291="",0,IFERROR(INDEX(Projects!$E$3:$E$42,MATCH($B291,ProjectList,0)),0))</f>
        <v/>
      </c>
      <c r="E291" s="17" t="n"/>
      <c r="F291" s="17" t="n"/>
      <c r="G291" s="17" t="n"/>
      <c r="H291" s="17" t="n"/>
      <c r="I291" s="17" t="n"/>
      <c r="J291" s="17" t="n"/>
      <c r="K291" s="17" t="n"/>
      <c r="L291" s="17" t="n"/>
      <c r="M291" s="17" t="n"/>
      <c r="N291" s="17" t="n"/>
      <c r="O291" s="17" t="n"/>
      <c r="P291" s="17" t="n"/>
      <c r="Q291" s="18">
        <f>IF(AND($A291="",$B291=""),"",SUM(E291:P291))</f>
        <v/>
      </c>
    </row>
    <row r="292">
      <c r="A292" s="12" t="n"/>
      <c r="B292" s="12" t="n"/>
      <c r="C292">
        <f>IF($B292="","",IFERROR(INDEX(Projects!$C$3:$C$42,MATCH($B292,ProjectList,0)),""))</f>
        <v/>
      </c>
      <c r="D292" s="16">
        <f>IF($B292="",0,IFERROR(INDEX(Projects!$E$3:$E$42,MATCH($B292,ProjectList,0)),0))</f>
        <v/>
      </c>
      <c r="E292" s="17" t="n"/>
      <c r="F292" s="17" t="n"/>
      <c r="G292" s="17" t="n"/>
      <c r="H292" s="17" t="n"/>
      <c r="I292" s="17" t="n"/>
      <c r="J292" s="17" t="n"/>
      <c r="K292" s="17" t="n"/>
      <c r="L292" s="17" t="n"/>
      <c r="M292" s="17" t="n"/>
      <c r="N292" s="17" t="n"/>
      <c r="O292" s="17" t="n"/>
      <c r="P292" s="17" t="n"/>
      <c r="Q292" s="18">
        <f>IF(AND($A292="",$B292=""),"",SUM(E292:P292))</f>
        <v/>
      </c>
    </row>
    <row r="293">
      <c r="A293" s="12" t="n"/>
      <c r="B293" s="12" t="n"/>
      <c r="C293">
        <f>IF($B293="","",IFERROR(INDEX(Projects!$C$3:$C$42,MATCH($B293,ProjectList,0)),""))</f>
        <v/>
      </c>
      <c r="D293" s="16">
        <f>IF($B293="",0,IFERROR(INDEX(Projects!$E$3:$E$42,MATCH($B293,ProjectList,0)),0))</f>
        <v/>
      </c>
      <c r="E293" s="17" t="n"/>
      <c r="F293" s="17" t="n"/>
      <c r="G293" s="17" t="n"/>
      <c r="H293" s="17" t="n"/>
      <c r="I293" s="17" t="n"/>
      <c r="J293" s="17" t="n"/>
      <c r="K293" s="17" t="n"/>
      <c r="L293" s="17" t="n"/>
      <c r="M293" s="17" t="n"/>
      <c r="N293" s="17" t="n"/>
      <c r="O293" s="17" t="n"/>
      <c r="P293" s="17" t="n"/>
      <c r="Q293" s="18">
        <f>IF(AND($A293="",$B293=""),"",SUM(E293:P293))</f>
        <v/>
      </c>
    </row>
    <row r="294">
      <c r="A294" s="12" t="n"/>
      <c r="B294" s="12" t="n"/>
      <c r="C294">
        <f>IF($B294="","",IFERROR(INDEX(Projects!$C$3:$C$42,MATCH($B294,ProjectList,0)),""))</f>
        <v/>
      </c>
      <c r="D294" s="16">
        <f>IF($B294="",0,IFERROR(INDEX(Projects!$E$3:$E$42,MATCH($B294,ProjectList,0)),0))</f>
        <v/>
      </c>
      <c r="E294" s="17" t="n"/>
      <c r="F294" s="17" t="n"/>
      <c r="G294" s="17" t="n"/>
      <c r="H294" s="17" t="n"/>
      <c r="I294" s="17" t="n"/>
      <c r="J294" s="17" t="n"/>
      <c r="K294" s="17" t="n"/>
      <c r="L294" s="17" t="n"/>
      <c r="M294" s="17" t="n"/>
      <c r="N294" s="17" t="n"/>
      <c r="O294" s="17" t="n"/>
      <c r="P294" s="17" t="n"/>
      <c r="Q294" s="18">
        <f>IF(AND($A294="",$B294=""),"",SUM(E294:P294))</f>
        <v/>
      </c>
    </row>
    <row r="295">
      <c r="A295" s="12" t="n"/>
      <c r="B295" s="12" t="n"/>
      <c r="C295">
        <f>IF($B295="","",IFERROR(INDEX(Projects!$C$3:$C$42,MATCH($B295,ProjectList,0)),""))</f>
        <v/>
      </c>
      <c r="D295" s="16">
        <f>IF($B295="",0,IFERROR(INDEX(Projects!$E$3:$E$42,MATCH($B295,ProjectList,0)),0))</f>
        <v/>
      </c>
      <c r="E295" s="17" t="n"/>
      <c r="F295" s="17" t="n"/>
      <c r="G295" s="17" t="n"/>
      <c r="H295" s="17" t="n"/>
      <c r="I295" s="17" t="n"/>
      <c r="J295" s="17" t="n"/>
      <c r="K295" s="17" t="n"/>
      <c r="L295" s="17" t="n"/>
      <c r="M295" s="17" t="n"/>
      <c r="N295" s="17" t="n"/>
      <c r="O295" s="17" t="n"/>
      <c r="P295" s="17" t="n"/>
      <c r="Q295" s="18">
        <f>IF(AND($A295="",$B295=""),"",SUM(E295:P295))</f>
        <v/>
      </c>
    </row>
    <row r="296">
      <c r="A296" s="12" t="n"/>
      <c r="B296" s="12" t="n"/>
      <c r="C296">
        <f>IF($B296="","",IFERROR(INDEX(Projects!$C$3:$C$42,MATCH($B296,ProjectList,0)),""))</f>
        <v/>
      </c>
      <c r="D296" s="16">
        <f>IF($B296="",0,IFERROR(INDEX(Projects!$E$3:$E$42,MATCH($B296,ProjectList,0)),0))</f>
        <v/>
      </c>
      <c r="E296" s="17" t="n"/>
      <c r="F296" s="17" t="n"/>
      <c r="G296" s="17" t="n"/>
      <c r="H296" s="17" t="n"/>
      <c r="I296" s="17" t="n"/>
      <c r="J296" s="17" t="n"/>
      <c r="K296" s="17" t="n"/>
      <c r="L296" s="17" t="n"/>
      <c r="M296" s="17" t="n"/>
      <c r="N296" s="17" t="n"/>
      <c r="O296" s="17" t="n"/>
      <c r="P296" s="17" t="n"/>
      <c r="Q296" s="18">
        <f>IF(AND($A296="",$B296=""),"",SUM(E296:P296))</f>
        <v/>
      </c>
    </row>
    <row r="297">
      <c r="A297" s="12" t="n"/>
      <c r="B297" s="12" t="n"/>
      <c r="C297">
        <f>IF($B297="","",IFERROR(INDEX(Projects!$C$3:$C$42,MATCH($B297,ProjectList,0)),""))</f>
        <v/>
      </c>
      <c r="D297" s="16">
        <f>IF($B297="",0,IFERROR(INDEX(Projects!$E$3:$E$42,MATCH($B297,ProjectList,0)),0))</f>
        <v/>
      </c>
      <c r="E297" s="17" t="n"/>
      <c r="F297" s="17" t="n"/>
      <c r="G297" s="17" t="n"/>
      <c r="H297" s="17" t="n"/>
      <c r="I297" s="17" t="n"/>
      <c r="J297" s="17" t="n"/>
      <c r="K297" s="17" t="n"/>
      <c r="L297" s="17" t="n"/>
      <c r="M297" s="17" t="n"/>
      <c r="N297" s="17" t="n"/>
      <c r="O297" s="17" t="n"/>
      <c r="P297" s="17" t="n"/>
      <c r="Q297" s="18">
        <f>IF(AND($A297="",$B297=""),"",SUM(E297:P297))</f>
        <v/>
      </c>
    </row>
    <row r="298">
      <c r="A298" s="12" t="n"/>
      <c r="B298" s="12" t="n"/>
      <c r="C298">
        <f>IF($B298="","",IFERROR(INDEX(Projects!$C$3:$C$42,MATCH($B298,ProjectList,0)),""))</f>
        <v/>
      </c>
      <c r="D298" s="16">
        <f>IF($B298="",0,IFERROR(INDEX(Projects!$E$3:$E$42,MATCH($B298,ProjectList,0)),0))</f>
        <v/>
      </c>
      <c r="E298" s="17" t="n"/>
      <c r="F298" s="17" t="n"/>
      <c r="G298" s="17" t="n"/>
      <c r="H298" s="17" t="n"/>
      <c r="I298" s="17" t="n"/>
      <c r="J298" s="17" t="n"/>
      <c r="K298" s="17" t="n"/>
      <c r="L298" s="17" t="n"/>
      <c r="M298" s="17" t="n"/>
      <c r="N298" s="17" t="n"/>
      <c r="O298" s="17" t="n"/>
      <c r="P298" s="17" t="n"/>
      <c r="Q298" s="18">
        <f>IF(AND($A298="",$B298=""),"",SUM(E298:P298))</f>
        <v/>
      </c>
    </row>
    <row r="299">
      <c r="A299" s="12" t="n"/>
      <c r="B299" s="12" t="n"/>
      <c r="C299">
        <f>IF($B299="","",IFERROR(INDEX(Projects!$C$3:$C$42,MATCH($B299,ProjectList,0)),""))</f>
        <v/>
      </c>
      <c r="D299" s="16">
        <f>IF($B299="",0,IFERROR(INDEX(Projects!$E$3:$E$42,MATCH($B299,ProjectList,0)),0))</f>
        <v/>
      </c>
      <c r="E299" s="17" t="n"/>
      <c r="F299" s="17" t="n"/>
      <c r="G299" s="17" t="n"/>
      <c r="H299" s="17" t="n"/>
      <c r="I299" s="17" t="n"/>
      <c r="J299" s="17" t="n"/>
      <c r="K299" s="17" t="n"/>
      <c r="L299" s="17" t="n"/>
      <c r="M299" s="17" t="n"/>
      <c r="N299" s="17" t="n"/>
      <c r="O299" s="17" t="n"/>
      <c r="P299" s="17" t="n"/>
      <c r="Q299" s="18">
        <f>IF(AND($A299="",$B299=""),"",SUM(E299:P299))</f>
        <v/>
      </c>
    </row>
    <row r="300">
      <c r="A300" s="12" t="n"/>
      <c r="B300" s="12" t="n"/>
      <c r="C300">
        <f>IF($B300="","",IFERROR(INDEX(Projects!$C$3:$C$42,MATCH($B300,ProjectList,0)),""))</f>
        <v/>
      </c>
      <c r="D300" s="16">
        <f>IF($B300="",0,IFERROR(INDEX(Projects!$E$3:$E$42,MATCH($B300,ProjectList,0)),0))</f>
        <v/>
      </c>
      <c r="E300" s="17" t="n"/>
      <c r="F300" s="17" t="n"/>
      <c r="G300" s="17" t="n"/>
      <c r="H300" s="17" t="n"/>
      <c r="I300" s="17" t="n"/>
      <c r="J300" s="17" t="n"/>
      <c r="K300" s="17" t="n"/>
      <c r="L300" s="17" t="n"/>
      <c r="M300" s="17" t="n"/>
      <c r="N300" s="17" t="n"/>
      <c r="O300" s="17" t="n"/>
      <c r="P300" s="17" t="n"/>
      <c r="Q300" s="18">
        <f>IF(AND($A300="",$B300=""),"",SUM(E300:P300))</f>
        <v/>
      </c>
    </row>
    <row r="301">
      <c r="A301" s="12" t="n"/>
      <c r="B301" s="12" t="n"/>
      <c r="C301">
        <f>IF($B301="","",IFERROR(INDEX(Projects!$C$3:$C$42,MATCH($B301,ProjectList,0)),""))</f>
        <v/>
      </c>
      <c r="D301" s="16">
        <f>IF($B301="",0,IFERROR(INDEX(Projects!$E$3:$E$42,MATCH($B301,ProjectList,0)),0))</f>
        <v/>
      </c>
      <c r="E301" s="17" t="n"/>
      <c r="F301" s="17" t="n"/>
      <c r="G301" s="17" t="n"/>
      <c r="H301" s="17" t="n"/>
      <c r="I301" s="17" t="n"/>
      <c r="J301" s="17" t="n"/>
      <c r="K301" s="17" t="n"/>
      <c r="L301" s="17" t="n"/>
      <c r="M301" s="17" t="n"/>
      <c r="N301" s="17" t="n"/>
      <c r="O301" s="17" t="n"/>
      <c r="P301" s="17" t="n"/>
      <c r="Q301" s="18">
        <f>IF(AND($A301="",$B301=""),"",SUM(E301:P301))</f>
        <v/>
      </c>
    </row>
    <row r="302">
      <c r="A302" s="12" t="n"/>
      <c r="B302" s="12" t="n"/>
      <c r="C302">
        <f>IF($B302="","",IFERROR(INDEX(Projects!$C$3:$C$42,MATCH($B302,ProjectList,0)),""))</f>
        <v/>
      </c>
      <c r="D302" s="16">
        <f>IF($B302="",0,IFERROR(INDEX(Projects!$E$3:$E$42,MATCH($B302,ProjectList,0)),0))</f>
        <v/>
      </c>
      <c r="E302" s="17" t="n"/>
      <c r="F302" s="17" t="n"/>
      <c r="G302" s="17" t="n"/>
      <c r="H302" s="17" t="n"/>
      <c r="I302" s="17" t="n"/>
      <c r="J302" s="17" t="n"/>
      <c r="K302" s="17" t="n"/>
      <c r="L302" s="17" t="n"/>
      <c r="M302" s="17" t="n"/>
      <c r="N302" s="17" t="n"/>
      <c r="O302" s="17" t="n"/>
      <c r="P302" s="17" t="n"/>
      <c r="Q302" s="18">
        <f>IF(AND($A302="",$B302=""),"",SUM(E302:P302))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dataValidations count="2">
    <dataValidation sqref="A3:A302" showDropDown="0" showInputMessage="0" showErrorMessage="1" allowBlank="1" type="list">
      <formula1>=PeopleList</formula1>
    </dataValidation>
    <dataValidation sqref="B3:B302" showDropDown="0" showInputMessage="0" showErrorMessage="1" allowBlank="1" type="list">
      <formula1>=ProjectList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428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30" customWidth="1" min="2" max="2"/>
  </cols>
  <sheetData>
    <row r="1">
      <c r="A1" s="5" t="inlineStr">
        <is>
          <t>Resource plan: each person's available and booked hours, by week</t>
        </is>
      </c>
    </row>
    <row r="2">
      <c r="A2" s="11" t="inlineStr">
        <is>
          <t>Person</t>
        </is>
      </c>
      <c r="B2" s="11" t="inlineStr">
        <is>
          <t>Measure</t>
        </is>
      </c>
      <c r="C2" s="13">
        <f>StartWeek+0</f>
        <v/>
      </c>
      <c r="D2" s="13">
        <f>StartWeek+7</f>
        <v/>
      </c>
      <c r="E2" s="13">
        <f>StartWeek+14</f>
        <v/>
      </c>
      <c r="F2" s="13">
        <f>StartWeek+21</f>
        <v/>
      </c>
      <c r="G2" s="13">
        <f>StartWeek+28</f>
        <v/>
      </c>
      <c r="H2" s="13">
        <f>StartWeek+35</f>
        <v/>
      </c>
      <c r="I2" s="13">
        <f>StartWeek+42</f>
        <v/>
      </c>
      <c r="J2" s="13">
        <f>StartWeek+49</f>
        <v/>
      </c>
      <c r="K2" s="13">
        <f>StartWeek+56</f>
        <v/>
      </c>
      <c r="L2" s="13">
        <f>StartWeek+63</f>
        <v/>
      </c>
      <c r="M2" s="13">
        <f>StartWeek+70</f>
        <v/>
      </c>
      <c r="N2" s="13">
        <f>StartWeek+77</f>
        <v/>
      </c>
    </row>
    <row r="3">
      <c r="A3" s="2">
        <f>IF(People!$A$3="","",People!$A$3)</f>
        <v/>
      </c>
      <c r="B3">
        <f>IF($A$3="","","Available")</f>
        <v/>
      </c>
      <c r="C3" s="18">
        <f>IF($A$3="","",MAX(0,People!$C$3-Leave!B3*HoursPerDay))</f>
        <v/>
      </c>
      <c r="D3" s="18">
        <f>IF($A$3="","",MAX(0,People!$C$3-Leave!C3*HoursPerDay))</f>
        <v/>
      </c>
      <c r="E3" s="18">
        <f>IF($A$3="","",MAX(0,People!$C$3-Leave!D3*HoursPerDay))</f>
        <v/>
      </c>
      <c r="F3" s="18">
        <f>IF($A$3="","",MAX(0,People!$C$3-Leave!E3*HoursPerDay))</f>
        <v/>
      </c>
      <c r="G3" s="18">
        <f>IF($A$3="","",MAX(0,People!$C$3-Leave!F3*HoursPerDay))</f>
        <v/>
      </c>
      <c r="H3" s="18">
        <f>IF($A$3="","",MAX(0,People!$C$3-Leave!G3*HoursPerDay))</f>
        <v/>
      </c>
      <c r="I3" s="18">
        <f>IF($A$3="","",MAX(0,People!$C$3-Leave!H3*HoursPerDay))</f>
        <v/>
      </c>
      <c r="J3" s="18">
        <f>IF($A$3="","",MAX(0,People!$C$3-Leave!I3*HoursPerDay))</f>
        <v/>
      </c>
      <c r="K3" s="18">
        <f>IF($A$3="","",MAX(0,People!$C$3-Leave!J3*HoursPerDay))</f>
        <v/>
      </c>
      <c r="L3" s="18">
        <f>IF($A$3="","",MAX(0,People!$C$3-Leave!K3*HoursPerDay))</f>
        <v/>
      </c>
      <c r="M3" s="18">
        <f>IF($A$3="","",MAX(0,People!$C$3-Leave!L3*HoursPerDay))</f>
        <v/>
      </c>
      <c r="N3" s="18">
        <f>IF($A$3="","",MAX(0,People!$C$3-Leave!M3*HoursPerDay))</f>
        <v/>
      </c>
    </row>
    <row r="4">
      <c r="B4">
        <f>IF($A$3="","","Confirmed")</f>
        <v/>
      </c>
      <c r="C4" s="18">
        <f>IF($A$3="","",SUMIFS(Plan!E$3:E$302,Plan!$A$3:$A$302,$A$3,Plan!$C$3:$C$302,"Confirmed"))</f>
        <v/>
      </c>
      <c r="D4" s="18">
        <f>IF($A$3="","",SUMIFS(Plan!F$3:F$302,Plan!$A$3:$A$302,$A$3,Plan!$C$3:$C$302,"Confirmed"))</f>
        <v/>
      </c>
      <c r="E4" s="18">
        <f>IF($A$3="","",SUMIFS(Plan!G$3:G$302,Plan!$A$3:$A$302,$A$3,Plan!$C$3:$C$302,"Confirmed"))</f>
        <v/>
      </c>
      <c r="F4" s="18">
        <f>IF($A$3="","",SUMIFS(Plan!H$3:H$302,Plan!$A$3:$A$302,$A$3,Plan!$C$3:$C$302,"Confirmed"))</f>
        <v/>
      </c>
      <c r="G4" s="18">
        <f>IF($A$3="","",SUMIFS(Plan!I$3:I$302,Plan!$A$3:$A$302,$A$3,Plan!$C$3:$C$302,"Confirmed"))</f>
        <v/>
      </c>
      <c r="H4" s="18">
        <f>IF($A$3="","",SUMIFS(Plan!J$3:J$302,Plan!$A$3:$A$302,$A$3,Plan!$C$3:$C$302,"Confirmed"))</f>
        <v/>
      </c>
      <c r="I4" s="18">
        <f>IF($A$3="","",SUMIFS(Plan!K$3:K$302,Plan!$A$3:$A$302,$A$3,Plan!$C$3:$C$302,"Confirmed"))</f>
        <v/>
      </c>
      <c r="J4" s="18">
        <f>IF($A$3="","",SUMIFS(Plan!L$3:L$302,Plan!$A$3:$A$302,$A$3,Plan!$C$3:$C$302,"Confirmed"))</f>
        <v/>
      </c>
      <c r="K4" s="18">
        <f>IF($A$3="","",SUMIFS(Plan!M$3:M$302,Plan!$A$3:$A$302,$A$3,Plan!$C$3:$C$302,"Confirmed"))</f>
        <v/>
      </c>
      <c r="L4" s="18">
        <f>IF($A$3="","",SUMIFS(Plan!N$3:N$302,Plan!$A$3:$A$302,$A$3,Plan!$C$3:$C$302,"Confirmed"))</f>
        <v/>
      </c>
      <c r="M4" s="18">
        <f>IF($A$3="","",SUMIFS(Plan!O$3:O$302,Plan!$A$3:$A$302,$A$3,Plan!$C$3:$C$302,"Confirmed"))</f>
        <v/>
      </c>
      <c r="N4" s="18">
        <f>IF($A$3="","",SUMIFS(Plan!P$3:P$302,Plan!$A$3:$A$302,$A$3,Plan!$C$3:$C$302,"Confirmed"))</f>
        <v/>
      </c>
    </row>
    <row r="5">
      <c r="B5">
        <f>IF($A$3="","","Tentative")</f>
        <v/>
      </c>
      <c r="C5" s="18">
        <f>IF($A$3="","",SUMIFS(Plan!E$3:E$302,Plan!$A$3:$A$302,$A$3,Plan!$C$3:$C$302,"Tentative"))</f>
        <v/>
      </c>
      <c r="D5" s="18">
        <f>IF($A$3="","",SUMIFS(Plan!F$3:F$302,Plan!$A$3:$A$302,$A$3,Plan!$C$3:$C$302,"Tentative"))</f>
        <v/>
      </c>
      <c r="E5" s="18">
        <f>IF($A$3="","",SUMIFS(Plan!G$3:G$302,Plan!$A$3:$A$302,$A$3,Plan!$C$3:$C$302,"Tentative"))</f>
        <v/>
      </c>
      <c r="F5" s="18">
        <f>IF($A$3="","",SUMIFS(Plan!H$3:H$302,Plan!$A$3:$A$302,$A$3,Plan!$C$3:$C$302,"Tentative"))</f>
        <v/>
      </c>
      <c r="G5" s="18">
        <f>IF($A$3="","",SUMIFS(Plan!I$3:I$302,Plan!$A$3:$A$302,$A$3,Plan!$C$3:$C$302,"Tentative"))</f>
        <v/>
      </c>
      <c r="H5" s="18">
        <f>IF($A$3="","",SUMIFS(Plan!J$3:J$302,Plan!$A$3:$A$302,$A$3,Plan!$C$3:$C$302,"Tentative"))</f>
        <v/>
      </c>
      <c r="I5" s="18">
        <f>IF($A$3="","",SUMIFS(Plan!K$3:K$302,Plan!$A$3:$A$302,$A$3,Plan!$C$3:$C$302,"Tentative"))</f>
        <v/>
      </c>
      <c r="J5" s="18">
        <f>IF($A$3="","",SUMIFS(Plan!L$3:L$302,Plan!$A$3:$A$302,$A$3,Plan!$C$3:$C$302,"Tentative"))</f>
        <v/>
      </c>
      <c r="K5" s="18">
        <f>IF($A$3="","",SUMIFS(Plan!M$3:M$302,Plan!$A$3:$A$302,$A$3,Plan!$C$3:$C$302,"Tentative"))</f>
        <v/>
      </c>
      <c r="L5" s="18">
        <f>IF($A$3="","",SUMIFS(Plan!N$3:N$302,Plan!$A$3:$A$302,$A$3,Plan!$C$3:$C$302,"Tentative"))</f>
        <v/>
      </c>
      <c r="M5" s="18">
        <f>IF($A$3="","",SUMIFS(Plan!O$3:O$302,Plan!$A$3:$A$302,$A$3,Plan!$C$3:$C$302,"Tentative"))</f>
        <v/>
      </c>
      <c r="N5" s="18">
        <f>IF($A$3="","",SUMIFS(Plan!P$3:P$302,Plan!$A$3:$A$302,$A$3,Plan!$C$3:$C$302,"Tentative"))</f>
        <v/>
      </c>
    </row>
    <row r="6">
      <c r="B6">
        <f>IF($A$3="","","Weighted tentative")</f>
        <v/>
      </c>
      <c r="C6" s="18">
        <f>IF($A$3="","",SUMPRODUCT((Plan!$A$3:$A$302=$A$3)*(Plan!$C$3:$C$302="Tentative")*Plan!E$3:E$302*Plan!$D$3:$D$302))</f>
        <v/>
      </c>
      <c r="D6" s="18">
        <f>IF($A$3="","",SUMPRODUCT((Plan!$A$3:$A$302=$A$3)*(Plan!$C$3:$C$302="Tentative")*Plan!F$3:F$302*Plan!$D$3:$D$302))</f>
        <v/>
      </c>
      <c r="E6" s="18">
        <f>IF($A$3="","",SUMPRODUCT((Plan!$A$3:$A$302=$A$3)*(Plan!$C$3:$C$302="Tentative")*Plan!G$3:G$302*Plan!$D$3:$D$302))</f>
        <v/>
      </c>
      <c r="F6" s="18">
        <f>IF($A$3="","",SUMPRODUCT((Plan!$A$3:$A$302=$A$3)*(Plan!$C$3:$C$302="Tentative")*Plan!H$3:H$302*Plan!$D$3:$D$302))</f>
        <v/>
      </c>
      <c r="G6" s="18">
        <f>IF($A$3="","",SUMPRODUCT((Plan!$A$3:$A$302=$A$3)*(Plan!$C$3:$C$302="Tentative")*Plan!I$3:I$302*Plan!$D$3:$D$302))</f>
        <v/>
      </c>
      <c r="H6" s="18">
        <f>IF($A$3="","",SUMPRODUCT((Plan!$A$3:$A$302=$A$3)*(Plan!$C$3:$C$302="Tentative")*Plan!J$3:J$302*Plan!$D$3:$D$302))</f>
        <v/>
      </c>
      <c r="I6" s="18">
        <f>IF($A$3="","",SUMPRODUCT((Plan!$A$3:$A$302=$A$3)*(Plan!$C$3:$C$302="Tentative")*Plan!K$3:K$302*Plan!$D$3:$D$302))</f>
        <v/>
      </c>
      <c r="J6" s="18">
        <f>IF($A$3="","",SUMPRODUCT((Plan!$A$3:$A$302=$A$3)*(Plan!$C$3:$C$302="Tentative")*Plan!L$3:L$302*Plan!$D$3:$D$302))</f>
        <v/>
      </c>
      <c r="K6" s="18">
        <f>IF($A$3="","",SUMPRODUCT((Plan!$A$3:$A$302=$A$3)*(Plan!$C$3:$C$302="Tentative")*Plan!M$3:M$302*Plan!$D$3:$D$302))</f>
        <v/>
      </c>
      <c r="L6" s="18">
        <f>IF($A$3="","",SUMPRODUCT((Plan!$A$3:$A$302=$A$3)*(Plan!$C$3:$C$302="Tentative")*Plan!N$3:N$302*Plan!$D$3:$D$302))</f>
        <v/>
      </c>
      <c r="M6" s="18">
        <f>IF($A$3="","",SUMPRODUCT((Plan!$A$3:$A$302=$A$3)*(Plan!$C$3:$C$302="Tentative")*Plan!O$3:O$302*Plan!$D$3:$D$302))</f>
        <v/>
      </c>
      <c r="N6" s="18">
        <f>IF($A$3="","",SUMPRODUCT((Plan!$A$3:$A$302=$A$3)*(Plan!$C$3:$C$302="Tentative")*Plan!P$3:P$302*Plan!$D$3:$D$302))</f>
        <v/>
      </c>
    </row>
    <row r="7">
      <c r="B7">
        <f>IF($A$3="","","% booked (confirmed + weighted)")</f>
        <v/>
      </c>
      <c r="C7" s="19">
        <f>IF($A$3="","",IF(C3=0,"",(C4+C6)/C3))</f>
        <v/>
      </c>
      <c r="D7" s="19">
        <f>IF($A$3="","",IF(D3=0,"",(D4+D6)/D3))</f>
        <v/>
      </c>
      <c r="E7" s="19">
        <f>IF($A$3="","",IF(E3=0,"",(E4+E6)/E3))</f>
        <v/>
      </c>
      <c r="F7" s="19">
        <f>IF($A$3="","",IF(F3=0,"",(F4+F6)/F3))</f>
        <v/>
      </c>
      <c r="G7" s="19">
        <f>IF($A$3="","",IF(G3=0,"",(G4+G6)/G3))</f>
        <v/>
      </c>
      <c r="H7" s="19">
        <f>IF($A$3="","",IF(H3=0,"",(H4+H6)/H3))</f>
        <v/>
      </c>
      <c r="I7" s="19">
        <f>IF($A$3="","",IF(I3=0,"",(I4+I6)/I3))</f>
        <v/>
      </c>
      <c r="J7" s="19">
        <f>IF($A$3="","",IF(J3=0,"",(J4+J6)/J3))</f>
        <v/>
      </c>
      <c r="K7" s="19">
        <f>IF($A$3="","",IF(K3=0,"",(K4+K6)/K3))</f>
        <v/>
      </c>
      <c r="L7" s="19">
        <f>IF($A$3="","",IF(L3=0,"",(L4+L6)/L3))</f>
        <v/>
      </c>
      <c r="M7" s="19">
        <f>IF($A$3="","",IF(M3=0,"",(M4+M6)/M3))</f>
        <v/>
      </c>
      <c r="N7" s="19">
        <f>IF($A$3="","",IF(N3=0,"",(N4+N6)/N3))</f>
        <v/>
      </c>
    </row>
    <row r="8">
      <c r="B8">
        <f>IF($A$3="","","Status")</f>
        <v/>
      </c>
      <c r="C8">
        <f>IF($A$3="","",IF(C3=0,IF(C4+C5&gt;0,"Booked while off","Off"),IF(C7&gt;OverAbove,"Over",IF(C7&lt;UnderBelow,"Under","OK"))))</f>
        <v/>
      </c>
      <c r="D8">
        <f>IF($A$3="","",IF(D3=0,IF(D4+D5&gt;0,"Booked while off","Off"),IF(D7&gt;OverAbove,"Over",IF(D7&lt;UnderBelow,"Under","OK"))))</f>
        <v/>
      </c>
      <c r="E8">
        <f>IF($A$3="","",IF(E3=0,IF(E4+E5&gt;0,"Booked while off","Off"),IF(E7&gt;OverAbove,"Over",IF(E7&lt;UnderBelow,"Under","OK"))))</f>
        <v/>
      </c>
      <c r="F8">
        <f>IF($A$3="","",IF(F3=0,IF(F4+F5&gt;0,"Booked while off","Off"),IF(F7&gt;OverAbove,"Over",IF(F7&lt;UnderBelow,"Under","OK"))))</f>
        <v/>
      </c>
      <c r="G8">
        <f>IF($A$3="","",IF(G3=0,IF(G4+G5&gt;0,"Booked while off","Off"),IF(G7&gt;OverAbove,"Over",IF(G7&lt;UnderBelow,"Under","OK"))))</f>
        <v/>
      </c>
      <c r="H8">
        <f>IF($A$3="","",IF(H3=0,IF(H4+H5&gt;0,"Booked while off","Off"),IF(H7&gt;OverAbove,"Over",IF(H7&lt;UnderBelow,"Under","OK"))))</f>
        <v/>
      </c>
      <c r="I8">
        <f>IF($A$3="","",IF(I3=0,IF(I4+I5&gt;0,"Booked while off","Off"),IF(I7&gt;OverAbove,"Over",IF(I7&lt;UnderBelow,"Under","OK"))))</f>
        <v/>
      </c>
      <c r="J8">
        <f>IF($A$3="","",IF(J3=0,IF(J4+J5&gt;0,"Booked while off","Off"),IF(J7&gt;OverAbove,"Over",IF(J7&lt;UnderBelow,"Under","OK"))))</f>
        <v/>
      </c>
      <c r="K8">
        <f>IF($A$3="","",IF(K3=0,IF(K4+K5&gt;0,"Booked while off","Off"),IF(K7&gt;OverAbove,"Over",IF(K7&lt;UnderBelow,"Under","OK"))))</f>
        <v/>
      </c>
      <c r="L8">
        <f>IF($A$3="","",IF(L3=0,IF(L4+L5&gt;0,"Booked while off","Off"),IF(L7&gt;OverAbove,"Over",IF(L7&lt;UnderBelow,"Under","OK"))))</f>
        <v/>
      </c>
      <c r="M8">
        <f>IF($A$3="","",IF(M3=0,IF(M4+M5&gt;0,"Booked while off","Off"),IF(M7&gt;OverAbove,"Over",IF(M7&lt;UnderBelow,"Under","OK"))))</f>
        <v/>
      </c>
      <c r="N8">
        <f>IF($A$3="","",IF(N3=0,IF(N4+N5&gt;0,"Booked while off","Off"),IF(N7&gt;OverAbove,"Over",IF(N7&lt;UnderBelow,"Under","OK"))))</f>
        <v/>
      </c>
    </row>
    <row r="9"/>
    <row r="10">
      <c r="A10" s="2">
        <f>IF(People!$A$4="","",People!$A$4)</f>
        <v/>
      </c>
      <c r="B10">
        <f>IF($A$10="","","Available")</f>
        <v/>
      </c>
      <c r="C10" s="18">
        <f>IF($A$10="","",MAX(0,People!$C$4-Leave!B4*HoursPerDay))</f>
        <v/>
      </c>
      <c r="D10" s="18">
        <f>IF($A$10="","",MAX(0,People!$C$4-Leave!C4*HoursPerDay))</f>
        <v/>
      </c>
      <c r="E10" s="18">
        <f>IF($A$10="","",MAX(0,People!$C$4-Leave!D4*HoursPerDay))</f>
        <v/>
      </c>
      <c r="F10" s="18">
        <f>IF($A$10="","",MAX(0,People!$C$4-Leave!E4*HoursPerDay))</f>
        <v/>
      </c>
      <c r="G10" s="18">
        <f>IF($A$10="","",MAX(0,People!$C$4-Leave!F4*HoursPerDay))</f>
        <v/>
      </c>
      <c r="H10" s="18">
        <f>IF($A$10="","",MAX(0,People!$C$4-Leave!G4*HoursPerDay))</f>
        <v/>
      </c>
      <c r="I10" s="18">
        <f>IF($A$10="","",MAX(0,People!$C$4-Leave!H4*HoursPerDay))</f>
        <v/>
      </c>
      <c r="J10" s="18">
        <f>IF($A$10="","",MAX(0,People!$C$4-Leave!I4*HoursPerDay))</f>
        <v/>
      </c>
      <c r="K10" s="18">
        <f>IF($A$10="","",MAX(0,People!$C$4-Leave!J4*HoursPerDay))</f>
        <v/>
      </c>
      <c r="L10" s="18">
        <f>IF($A$10="","",MAX(0,People!$C$4-Leave!K4*HoursPerDay))</f>
        <v/>
      </c>
      <c r="M10" s="18">
        <f>IF($A$10="","",MAX(0,People!$C$4-Leave!L4*HoursPerDay))</f>
        <v/>
      </c>
      <c r="N10" s="18">
        <f>IF($A$10="","",MAX(0,People!$C$4-Leave!M4*HoursPerDay))</f>
        <v/>
      </c>
    </row>
    <row r="11">
      <c r="B11">
        <f>IF($A$10="","","Confirmed")</f>
        <v/>
      </c>
      <c r="C11" s="18">
        <f>IF($A$10="","",SUMIFS(Plan!E$3:E$302,Plan!$A$3:$A$302,$A$10,Plan!$C$3:$C$302,"Confirmed"))</f>
        <v/>
      </c>
      <c r="D11" s="18">
        <f>IF($A$10="","",SUMIFS(Plan!F$3:F$302,Plan!$A$3:$A$302,$A$10,Plan!$C$3:$C$302,"Confirmed"))</f>
        <v/>
      </c>
      <c r="E11" s="18">
        <f>IF($A$10="","",SUMIFS(Plan!G$3:G$302,Plan!$A$3:$A$302,$A$10,Plan!$C$3:$C$302,"Confirmed"))</f>
        <v/>
      </c>
      <c r="F11" s="18">
        <f>IF($A$10="","",SUMIFS(Plan!H$3:H$302,Plan!$A$3:$A$302,$A$10,Plan!$C$3:$C$302,"Confirmed"))</f>
        <v/>
      </c>
      <c r="G11" s="18">
        <f>IF($A$10="","",SUMIFS(Plan!I$3:I$302,Plan!$A$3:$A$302,$A$10,Plan!$C$3:$C$302,"Confirmed"))</f>
        <v/>
      </c>
      <c r="H11" s="18">
        <f>IF($A$10="","",SUMIFS(Plan!J$3:J$302,Plan!$A$3:$A$302,$A$10,Plan!$C$3:$C$302,"Confirmed"))</f>
        <v/>
      </c>
      <c r="I11" s="18">
        <f>IF($A$10="","",SUMIFS(Plan!K$3:K$302,Plan!$A$3:$A$302,$A$10,Plan!$C$3:$C$302,"Confirmed"))</f>
        <v/>
      </c>
      <c r="J11" s="18">
        <f>IF($A$10="","",SUMIFS(Plan!L$3:L$302,Plan!$A$3:$A$302,$A$10,Plan!$C$3:$C$302,"Confirmed"))</f>
        <v/>
      </c>
      <c r="K11" s="18">
        <f>IF($A$10="","",SUMIFS(Plan!M$3:M$302,Plan!$A$3:$A$302,$A$10,Plan!$C$3:$C$302,"Confirmed"))</f>
        <v/>
      </c>
      <c r="L11" s="18">
        <f>IF($A$10="","",SUMIFS(Plan!N$3:N$302,Plan!$A$3:$A$302,$A$10,Plan!$C$3:$C$302,"Confirmed"))</f>
        <v/>
      </c>
      <c r="M11" s="18">
        <f>IF($A$10="","",SUMIFS(Plan!O$3:O$302,Plan!$A$3:$A$302,$A$10,Plan!$C$3:$C$302,"Confirmed"))</f>
        <v/>
      </c>
      <c r="N11" s="18">
        <f>IF($A$10="","",SUMIFS(Plan!P$3:P$302,Plan!$A$3:$A$302,$A$10,Plan!$C$3:$C$302,"Confirmed"))</f>
        <v/>
      </c>
    </row>
    <row r="12">
      <c r="B12">
        <f>IF($A$10="","","Tentative")</f>
        <v/>
      </c>
      <c r="C12" s="18">
        <f>IF($A$10="","",SUMIFS(Plan!E$3:E$302,Plan!$A$3:$A$302,$A$10,Plan!$C$3:$C$302,"Tentative"))</f>
        <v/>
      </c>
      <c r="D12" s="18">
        <f>IF($A$10="","",SUMIFS(Plan!F$3:F$302,Plan!$A$3:$A$302,$A$10,Plan!$C$3:$C$302,"Tentative"))</f>
        <v/>
      </c>
      <c r="E12" s="18">
        <f>IF($A$10="","",SUMIFS(Plan!G$3:G$302,Plan!$A$3:$A$302,$A$10,Plan!$C$3:$C$302,"Tentative"))</f>
        <v/>
      </c>
      <c r="F12" s="18">
        <f>IF($A$10="","",SUMIFS(Plan!H$3:H$302,Plan!$A$3:$A$302,$A$10,Plan!$C$3:$C$302,"Tentative"))</f>
        <v/>
      </c>
      <c r="G12" s="18">
        <f>IF($A$10="","",SUMIFS(Plan!I$3:I$302,Plan!$A$3:$A$302,$A$10,Plan!$C$3:$C$302,"Tentative"))</f>
        <v/>
      </c>
      <c r="H12" s="18">
        <f>IF($A$10="","",SUMIFS(Plan!J$3:J$302,Plan!$A$3:$A$302,$A$10,Plan!$C$3:$C$302,"Tentative"))</f>
        <v/>
      </c>
      <c r="I12" s="18">
        <f>IF($A$10="","",SUMIFS(Plan!K$3:K$302,Plan!$A$3:$A$302,$A$10,Plan!$C$3:$C$302,"Tentative"))</f>
        <v/>
      </c>
      <c r="J12" s="18">
        <f>IF($A$10="","",SUMIFS(Plan!L$3:L$302,Plan!$A$3:$A$302,$A$10,Plan!$C$3:$C$302,"Tentative"))</f>
        <v/>
      </c>
      <c r="K12" s="18">
        <f>IF($A$10="","",SUMIFS(Plan!M$3:M$302,Plan!$A$3:$A$302,$A$10,Plan!$C$3:$C$302,"Tentative"))</f>
        <v/>
      </c>
      <c r="L12" s="18">
        <f>IF($A$10="","",SUMIFS(Plan!N$3:N$302,Plan!$A$3:$A$302,$A$10,Plan!$C$3:$C$302,"Tentative"))</f>
        <v/>
      </c>
      <c r="M12" s="18">
        <f>IF($A$10="","",SUMIFS(Plan!O$3:O$302,Plan!$A$3:$A$302,$A$10,Plan!$C$3:$C$302,"Tentative"))</f>
        <v/>
      </c>
      <c r="N12" s="18">
        <f>IF($A$10="","",SUMIFS(Plan!P$3:P$302,Plan!$A$3:$A$302,$A$10,Plan!$C$3:$C$302,"Tentative"))</f>
        <v/>
      </c>
    </row>
    <row r="13">
      <c r="B13">
        <f>IF($A$10="","","Weighted tentative")</f>
        <v/>
      </c>
      <c r="C13" s="18">
        <f>IF($A$10="","",SUMPRODUCT((Plan!$A$3:$A$302=$A$10)*(Plan!$C$3:$C$302="Tentative")*Plan!E$3:E$302*Plan!$D$3:$D$302))</f>
        <v/>
      </c>
      <c r="D13" s="18">
        <f>IF($A$10="","",SUMPRODUCT((Plan!$A$3:$A$302=$A$10)*(Plan!$C$3:$C$302="Tentative")*Plan!F$3:F$302*Plan!$D$3:$D$302))</f>
        <v/>
      </c>
      <c r="E13" s="18">
        <f>IF($A$10="","",SUMPRODUCT((Plan!$A$3:$A$302=$A$10)*(Plan!$C$3:$C$302="Tentative")*Plan!G$3:G$302*Plan!$D$3:$D$302))</f>
        <v/>
      </c>
      <c r="F13" s="18">
        <f>IF($A$10="","",SUMPRODUCT((Plan!$A$3:$A$302=$A$10)*(Plan!$C$3:$C$302="Tentative")*Plan!H$3:H$302*Plan!$D$3:$D$302))</f>
        <v/>
      </c>
      <c r="G13" s="18">
        <f>IF($A$10="","",SUMPRODUCT((Plan!$A$3:$A$302=$A$10)*(Plan!$C$3:$C$302="Tentative")*Plan!I$3:I$302*Plan!$D$3:$D$302))</f>
        <v/>
      </c>
      <c r="H13" s="18">
        <f>IF($A$10="","",SUMPRODUCT((Plan!$A$3:$A$302=$A$10)*(Plan!$C$3:$C$302="Tentative")*Plan!J$3:J$302*Plan!$D$3:$D$302))</f>
        <v/>
      </c>
      <c r="I13" s="18">
        <f>IF($A$10="","",SUMPRODUCT((Plan!$A$3:$A$302=$A$10)*(Plan!$C$3:$C$302="Tentative")*Plan!K$3:K$302*Plan!$D$3:$D$302))</f>
        <v/>
      </c>
      <c r="J13" s="18">
        <f>IF($A$10="","",SUMPRODUCT((Plan!$A$3:$A$302=$A$10)*(Plan!$C$3:$C$302="Tentative")*Plan!L$3:L$302*Plan!$D$3:$D$302))</f>
        <v/>
      </c>
      <c r="K13" s="18">
        <f>IF($A$10="","",SUMPRODUCT((Plan!$A$3:$A$302=$A$10)*(Plan!$C$3:$C$302="Tentative")*Plan!M$3:M$302*Plan!$D$3:$D$302))</f>
        <v/>
      </c>
      <c r="L13" s="18">
        <f>IF($A$10="","",SUMPRODUCT((Plan!$A$3:$A$302=$A$10)*(Plan!$C$3:$C$302="Tentative")*Plan!N$3:N$302*Plan!$D$3:$D$302))</f>
        <v/>
      </c>
      <c r="M13" s="18">
        <f>IF($A$10="","",SUMPRODUCT((Plan!$A$3:$A$302=$A$10)*(Plan!$C$3:$C$302="Tentative")*Plan!O$3:O$302*Plan!$D$3:$D$302))</f>
        <v/>
      </c>
      <c r="N13" s="18">
        <f>IF($A$10="","",SUMPRODUCT((Plan!$A$3:$A$302=$A$10)*(Plan!$C$3:$C$302="Tentative")*Plan!P$3:P$302*Plan!$D$3:$D$302))</f>
        <v/>
      </c>
    </row>
    <row r="14">
      <c r="B14">
        <f>IF($A$10="","","% booked (confirmed + weighted)")</f>
        <v/>
      </c>
      <c r="C14" s="19">
        <f>IF($A$10="","",IF(C10=0,"",(C11+C13)/C10))</f>
        <v/>
      </c>
      <c r="D14" s="19">
        <f>IF($A$10="","",IF(D10=0,"",(D11+D13)/D10))</f>
        <v/>
      </c>
      <c r="E14" s="19">
        <f>IF($A$10="","",IF(E10=0,"",(E11+E13)/E10))</f>
        <v/>
      </c>
      <c r="F14" s="19">
        <f>IF($A$10="","",IF(F10=0,"",(F11+F13)/F10))</f>
        <v/>
      </c>
      <c r="G14" s="19">
        <f>IF($A$10="","",IF(G10=0,"",(G11+G13)/G10))</f>
        <v/>
      </c>
      <c r="H14" s="19">
        <f>IF($A$10="","",IF(H10=0,"",(H11+H13)/H10))</f>
        <v/>
      </c>
      <c r="I14" s="19">
        <f>IF($A$10="","",IF(I10=0,"",(I11+I13)/I10))</f>
        <v/>
      </c>
      <c r="J14" s="19">
        <f>IF($A$10="","",IF(J10=0,"",(J11+J13)/J10))</f>
        <v/>
      </c>
      <c r="K14" s="19">
        <f>IF($A$10="","",IF(K10=0,"",(K11+K13)/K10))</f>
        <v/>
      </c>
      <c r="L14" s="19">
        <f>IF($A$10="","",IF(L10=0,"",(L11+L13)/L10))</f>
        <v/>
      </c>
      <c r="M14" s="19">
        <f>IF($A$10="","",IF(M10=0,"",(M11+M13)/M10))</f>
        <v/>
      </c>
      <c r="N14" s="19">
        <f>IF($A$10="","",IF(N10=0,"",(N11+N13)/N10))</f>
        <v/>
      </c>
    </row>
    <row r="15">
      <c r="B15">
        <f>IF($A$10="","","Status")</f>
        <v/>
      </c>
      <c r="C15">
        <f>IF($A$10="","",IF(C10=0,IF(C11+C12&gt;0,"Booked while off","Off"),IF(C14&gt;OverAbove,"Over",IF(C14&lt;UnderBelow,"Under","OK"))))</f>
        <v/>
      </c>
      <c r="D15">
        <f>IF($A$10="","",IF(D10=0,IF(D11+D12&gt;0,"Booked while off","Off"),IF(D14&gt;OverAbove,"Over",IF(D14&lt;UnderBelow,"Under","OK"))))</f>
        <v/>
      </c>
      <c r="E15">
        <f>IF($A$10="","",IF(E10=0,IF(E11+E12&gt;0,"Booked while off","Off"),IF(E14&gt;OverAbove,"Over",IF(E14&lt;UnderBelow,"Under","OK"))))</f>
        <v/>
      </c>
      <c r="F15">
        <f>IF($A$10="","",IF(F10=0,IF(F11+F12&gt;0,"Booked while off","Off"),IF(F14&gt;OverAbove,"Over",IF(F14&lt;UnderBelow,"Under","OK"))))</f>
        <v/>
      </c>
      <c r="G15">
        <f>IF($A$10="","",IF(G10=0,IF(G11+G12&gt;0,"Booked while off","Off"),IF(G14&gt;OverAbove,"Over",IF(G14&lt;UnderBelow,"Under","OK"))))</f>
        <v/>
      </c>
      <c r="H15">
        <f>IF($A$10="","",IF(H10=0,IF(H11+H12&gt;0,"Booked while off","Off"),IF(H14&gt;OverAbove,"Over",IF(H14&lt;UnderBelow,"Under","OK"))))</f>
        <v/>
      </c>
      <c r="I15">
        <f>IF($A$10="","",IF(I10=0,IF(I11+I12&gt;0,"Booked while off","Off"),IF(I14&gt;OverAbove,"Over",IF(I14&lt;UnderBelow,"Under","OK"))))</f>
        <v/>
      </c>
      <c r="J15">
        <f>IF($A$10="","",IF(J10=0,IF(J11+J12&gt;0,"Booked while off","Off"),IF(J14&gt;OverAbove,"Over",IF(J14&lt;UnderBelow,"Under","OK"))))</f>
        <v/>
      </c>
      <c r="K15">
        <f>IF($A$10="","",IF(K10=0,IF(K11+K12&gt;0,"Booked while off","Off"),IF(K14&gt;OverAbove,"Over",IF(K14&lt;UnderBelow,"Under","OK"))))</f>
        <v/>
      </c>
      <c r="L15">
        <f>IF($A$10="","",IF(L10=0,IF(L11+L12&gt;0,"Booked while off","Off"),IF(L14&gt;OverAbove,"Over",IF(L14&lt;UnderBelow,"Under","OK"))))</f>
        <v/>
      </c>
      <c r="M15">
        <f>IF($A$10="","",IF(M10=0,IF(M11+M12&gt;0,"Booked while off","Off"),IF(M14&gt;OverAbove,"Over",IF(M14&lt;UnderBelow,"Under","OK"))))</f>
        <v/>
      </c>
      <c r="N15">
        <f>IF($A$10="","",IF(N10=0,IF(N11+N12&gt;0,"Booked while off","Off"),IF(N14&gt;OverAbove,"Over",IF(N14&lt;UnderBelow,"Under","OK"))))</f>
        <v/>
      </c>
    </row>
    <row r="16"/>
    <row r="17">
      <c r="A17" s="2">
        <f>IF(People!$A$5="","",People!$A$5)</f>
        <v/>
      </c>
      <c r="B17">
        <f>IF($A$17="","","Available")</f>
        <v/>
      </c>
      <c r="C17" s="18">
        <f>IF($A$17="","",MAX(0,People!$C$5-Leave!B5*HoursPerDay))</f>
        <v/>
      </c>
      <c r="D17" s="18">
        <f>IF($A$17="","",MAX(0,People!$C$5-Leave!C5*HoursPerDay))</f>
        <v/>
      </c>
      <c r="E17" s="18">
        <f>IF($A$17="","",MAX(0,People!$C$5-Leave!D5*HoursPerDay))</f>
        <v/>
      </c>
      <c r="F17" s="18">
        <f>IF($A$17="","",MAX(0,People!$C$5-Leave!E5*HoursPerDay))</f>
        <v/>
      </c>
      <c r="G17" s="18">
        <f>IF($A$17="","",MAX(0,People!$C$5-Leave!F5*HoursPerDay))</f>
        <v/>
      </c>
      <c r="H17" s="18">
        <f>IF($A$17="","",MAX(0,People!$C$5-Leave!G5*HoursPerDay))</f>
        <v/>
      </c>
      <c r="I17" s="18">
        <f>IF($A$17="","",MAX(0,People!$C$5-Leave!H5*HoursPerDay))</f>
        <v/>
      </c>
      <c r="J17" s="18">
        <f>IF($A$17="","",MAX(0,People!$C$5-Leave!I5*HoursPerDay))</f>
        <v/>
      </c>
      <c r="K17" s="18">
        <f>IF($A$17="","",MAX(0,People!$C$5-Leave!J5*HoursPerDay))</f>
        <v/>
      </c>
      <c r="L17" s="18">
        <f>IF($A$17="","",MAX(0,People!$C$5-Leave!K5*HoursPerDay))</f>
        <v/>
      </c>
      <c r="M17" s="18">
        <f>IF($A$17="","",MAX(0,People!$C$5-Leave!L5*HoursPerDay))</f>
        <v/>
      </c>
      <c r="N17" s="18">
        <f>IF($A$17="","",MAX(0,People!$C$5-Leave!M5*HoursPerDay))</f>
        <v/>
      </c>
    </row>
    <row r="18">
      <c r="B18">
        <f>IF($A$17="","","Confirmed")</f>
        <v/>
      </c>
      <c r="C18" s="18">
        <f>IF($A$17="","",SUMIFS(Plan!E$3:E$302,Plan!$A$3:$A$302,$A$17,Plan!$C$3:$C$302,"Confirmed"))</f>
        <v/>
      </c>
      <c r="D18" s="18">
        <f>IF($A$17="","",SUMIFS(Plan!F$3:F$302,Plan!$A$3:$A$302,$A$17,Plan!$C$3:$C$302,"Confirmed"))</f>
        <v/>
      </c>
      <c r="E18" s="18">
        <f>IF($A$17="","",SUMIFS(Plan!G$3:G$302,Plan!$A$3:$A$302,$A$17,Plan!$C$3:$C$302,"Confirmed"))</f>
        <v/>
      </c>
      <c r="F18" s="18">
        <f>IF($A$17="","",SUMIFS(Plan!H$3:H$302,Plan!$A$3:$A$302,$A$17,Plan!$C$3:$C$302,"Confirmed"))</f>
        <v/>
      </c>
      <c r="G18" s="18">
        <f>IF($A$17="","",SUMIFS(Plan!I$3:I$302,Plan!$A$3:$A$302,$A$17,Plan!$C$3:$C$302,"Confirmed"))</f>
        <v/>
      </c>
      <c r="H18" s="18">
        <f>IF($A$17="","",SUMIFS(Plan!J$3:J$302,Plan!$A$3:$A$302,$A$17,Plan!$C$3:$C$302,"Confirmed"))</f>
        <v/>
      </c>
      <c r="I18" s="18">
        <f>IF($A$17="","",SUMIFS(Plan!K$3:K$302,Plan!$A$3:$A$302,$A$17,Plan!$C$3:$C$302,"Confirmed"))</f>
        <v/>
      </c>
      <c r="J18" s="18">
        <f>IF($A$17="","",SUMIFS(Plan!L$3:L$302,Plan!$A$3:$A$302,$A$17,Plan!$C$3:$C$302,"Confirmed"))</f>
        <v/>
      </c>
      <c r="K18" s="18">
        <f>IF($A$17="","",SUMIFS(Plan!M$3:M$302,Plan!$A$3:$A$302,$A$17,Plan!$C$3:$C$302,"Confirmed"))</f>
        <v/>
      </c>
      <c r="L18" s="18">
        <f>IF($A$17="","",SUMIFS(Plan!N$3:N$302,Plan!$A$3:$A$302,$A$17,Plan!$C$3:$C$302,"Confirmed"))</f>
        <v/>
      </c>
      <c r="M18" s="18">
        <f>IF($A$17="","",SUMIFS(Plan!O$3:O$302,Plan!$A$3:$A$302,$A$17,Plan!$C$3:$C$302,"Confirmed"))</f>
        <v/>
      </c>
      <c r="N18" s="18">
        <f>IF($A$17="","",SUMIFS(Plan!P$3:P$302,Plan!$A$3:$A$302,$A$17,Plan!$C$3:$C$302,"Confirmed"))</f>
        <v/>
      </c>
    </row>
    <row r="19">
      <c r="B19">
        <f>IF($A$17="","","Tentative")</f>
        <v/>
      </c>
      <c r="C19" s="18">
        <f>IF($A$17="","",SUMIFS(Plan!E$3:E$302,Plan!$A$3:$A$302,$A$17,Plan!$C$3:$C$302,"Tentative"))</f>
        <v/>
      </c>
      <c r="D19" s="18">
        <f>IF($A$17="","",SUMIFS(Plan!F$3:F$302,Plan!$A$3:$A$302,$A$17,Plan!$C$3:$C$302,"Tentative"))</f>
        <v/>
      </c>
      <c r="E19" s="18">
        <f>IF($A$17="","",SUMIFS(Plan!G$3:G$302,Plan!$A$3:$A$302,$A$17,Plan!$C$3:$C$302,"Tentative"))</f>
        <v/>
      </c>
      <c r="F19" s="18">
        <f>IF($A$17="","",SUMIFS(Plan!H$3:H$302,Plan!$A$3:$A$302,$A$17,Plan!$C$3:$C$302,"Tentative"))</f>
        <v/>
      </c>
      <c r="G19" s="18">
        <f>IF($A$17="","",SUMIFS(Plan!I$3:I$302,Plan!$A$3:$A$302,$A$17,Plan!$C$3:$C$302,"Tentative"))</f>
        <v/>
      </c>
      <c r="H19" s="18">
        <f>IF($A$17="","",SUMIFS(Plan!J$3:J$302,Plan!$A$3:$A$302,$A$17,Plan!$C$3:$C$302,"Tentative"))</f>
        <v/>
      </c>
      <c r="I19" s="18">
        <f>IF($A$17="","",SUMIFS(Plan!K$3:K$302,Plan!$A$3:$A$302,$A$17,Plan!$C$3:$C$302,"Tentative"))</f>
        <v/>
      </c>
      <c r="J19" s="18">
        <f>IF($A$17="","",SUMIFS(Plan!L$3:L$302,Plan!$A$3:$A$302,$A$17,Plan!$C$3:$C$302,"Tentative"))</f>
        <v/>
      </c>
      <c r="K19" s="18">
        <f>IF($A$17="","",SUMIFS(Plan!M$3:M$302,Plan!$A$3:$A$302,$A$17,Plan!$C$3:$C$302,"Tentative"))</f>
        <v/>
      </c>
      <c r="L19" s="18">
        <f>IF($A$17="","",SUMIFS(Plan!N$3:N$302,Plan!$A$3:$A$302,$A$17,Plan!$C$3:$C$302,"Tentative"))</f>
        <v/>
      </c>
      <c r="M19" s="18">
        <f>IF($A$17="","",SUMIFS(Plan!O$3:O$302,Plan!$A$3:$A$302,$A$17,Plan!$C$3:$C$302,"Tentative"))</f>
        <v/>
      </c>
      <c r="N19" s="18">
        <f>IF($A$17="","",SUMIFS(Plan!P$3:P$302,Plan!$A$3:$A$302,$A$17,Plan!$C$3:$C$302,"Tentative"))</f>
        <v/>
      </c>
    </row>
    <row r="20">
      <c r="B20">
        <f>IF($A$17="","","Weighted tentative")</f>
        <v/>
      </c>
      <c r="C20" s="18">
        <f>IF($A$17="","",SUMPRODUCT((Plan!$A$3:$A$302=$A$17)*(Plan!$C$3:$C$302="Tentative")*Plan!E$3:E$302*Plan!$D$3:$D$302))</f>
        <v/>
      </c>
      <c r="D20" s="18">
        <f>IF($A$17="","",SUMPRODUCT((Plan!$A$3:$A$302=$A$17)*(Plan!$C$3:$C$302="Tentative")*Plan!F$3:F$302*Plan!$D$3:$D$302))</f>
        <v/>
      </c>
      <c r="E20" s="18">
        <f>IF($A$17="","",SUMPRODUCT((Plan!$A$3:$A$302=$A$17)*(Plan!$C$3:$C$302="Tentative")*Plan!G$3:G$302*Plan!$D$3:$D$302))</f>
        <v/>
      </c>
      <c r="F20" s="18">
        <f>IF($A$17="","",SUMPRODUCT((Plan!$A$3:$A$302=$A$17)*(Plan!$C$3:$C$302="Tentative")*Plan!H$3:H$302*Plan!$D$3:$D$302))</f>
        <v/>
      </c>
      <c r="G20" s="18">
        <f>IF($A$17="","",SUMPRODUCT((Plan!$A$3:$A$302=$A$17)*(Plan!$C$3:$C$302="Tentative")*Plan!I$3:I$302*Plan!$D$3:$D$302))</f>
        <v/>
      </c>
      <c r="H20" s="18">
        <f>IF($A$17="","",SUMPRODUCT((Plan!$A$3:$A$302=$A$17)*(Plan!$C$3:$C$302="Tentative")*Plan!J$3:J$302*Plan!$D$3:$D$302))</f>
        <v/>
      </c>
      <c r="I20" s="18">
        <f>IF($A$17="","",SUMPRODUCT((Plan!$A$3:$A$302=$A$17)*(Plan!$C$3:$C$302="Tentative")*Plan!K$3:K$302*Plan!$D$3:$D$302))</f>
        <v/>
      </c>
      <c r="J20" s="18">
        <f>IF($A$17="","",SUMPRODUCT((Plan!$A$3:$A$302=$A$17)*(Plan!$C$3:$C$302="Tentative")*Plan!L$3:L$302*Plan!$D$3:$D$302))</f>
        <v/>
      </c>
      <c r="K20" s="18">
        <f>IF($A$17="","",SUMPRODUCT((Plan!$A$3:$A$302=$A$17)*(Plan!$C$3:$C$302="Tentative")*Plan!M$3:M$302*Plan!$D$3:$D$302))</f>
        <v/>
      </c>
      <c r="L20" s="18">
        <f>IF($A$17="","",SUMPRODUCT((Plan!$A$3:$A$302=$A$17)*(Plan!$C$3:$C$302="Tentative")*Plan!N$3:N$302*Plan!$D$3:$D$302))</f>
        <v/>
      </c>
      <c r="M20" s="18">
        <f>IF($A$17="","",SUMPRODUCT((Plan!$A$3:$A$302=$A$17)*(Plan!$C$3:$C$302="Tentative")*Plan!O$3:O$302*Plan!$D$3:$D$302))</f>
        <v/>
      </c>
      <c r="N20" s="18">
        <f>IF($A$17="","",SUMPRODUCT((Plan!$A$3:$A$302=$A$17)*(Plan!$C$3:$C$302="Tentative")*Plan!P$3:P$302*Plan!$D$3:$D$302))</f>
        <v/>
      </c>
    </row>
    <row r="21">
      <c r="B21">
        <f>IF($A$17="","","% booked (confirmed + weighted)")</f>
        <v/>
      </c>
      <c r="C21" s="19">
        <f>IF($A$17="","",IF(C17=0,"",(C18+C20)/C17))</f>
        <v/>
      </c>
      <c r="D21" s="19">
        <f>IF($A$17="","",IF(D17=0,"",(D18+D20)/D17))</f>
        <v/>
      </c>
      <c r="E21" s="19">
        <f>IF($A$17="","",IF(E17=0,"",(E18+E20)/E17))</f>
        <v/>
      </c>
      <c r="F21" s="19">
        <f>IF($A$17="","",IF(F17=0,"",(F18+F20)/F17))</f>
        <v/>
      </c>
      <c r="G21" s="19">
        <f>IF($A$17="","",IF(G17=0,"",(G18+G20)/G17))</f>
        <v/>
      </c>
      <c r="H21" s="19">
        <f>IF($A$17="","",IF(H17=0,"",(H18+H20)/H17))</f>
        <v/>
      </c>
      <c r="I21" s="19">
        <f>IF($A$17="","",IF(I17=0,"",(I18+I20)/I17))</f>
        <v/>
      </c>
      <c r="J21" s="19">
        <f>IF($A$17="","",IF(J17=0,"",(J18+J20)/J17))</f>
        <v/>
      </c>
      <c r="K21" s="19">
        <f>IF($A$17="","",IF(K17=0,"",(K18+K20)/K17))</f>
        <v/>
      </c>
      <c r="L21" s="19">
        <f>IF($A$17="","",IF(L17=0,"",(L18+L20)/L17))</f>
        <v/>
      </c>
      <c r="M21" s="19">
        <f>IF($A$17="","",IF(M17=0,"",(M18+M20)/M17))</f>
        <v/>
      </c>
      <c r="N21" s="19">
        <f>IF($A$17="","",IF(N17=0,"",(N18+N20)/N17))</f>
        <v/>
      </c>
    </row>
    <row r="22">
      <c r="B22">
        <f>IF($A$17="","","Status")</f>
        <v/>
      </c>
      <c r="C22">
        <f>IF($A$17="","",IF(C17=0,IF(C18+C19&gt;0,"Booked while off","Off"),IF(C21&gt;OverAbove,"Over",IF(C21&lt;UnderBelow,"Under","OK"))))</f>
        <v/>
      </c>
      <c r="D22">
        <f>IF($A$17="","",IF(D17=0,IF(D18+D19&gt;0,"Booked while off","Off"),IF(D21&gt;OverAbove,"Over",IF(D21&lt;UnderBelow,"Under","OK"))))</f>
        <v/>
      </c>
      <c r="E22">
        <f>IF($A$17="","",IF(E17=0,IF(E18+E19&gt;0,"Booked while off","Off"),IF(E21&gt;OverAbove,"Over",IF(E21&lt;UnderBelow,"Under","OK"))))</f>
        <v/>
      </c>
      <c r="F22">
        <f>IF($A$17="","",IF(F17=0,IF(F18+F19&gt;0,"Booked while off","Off"),IF(F21&gt;OverAbove,"Over",IF(F21&lt;UnderBelow,"Under","OK"))))</f>
        <v/>
      </c>
      <c r="G22">
        <f>IF($A$17="","",IF(G17=0,IF(G18+G19&gt;0,"Booked while off","Off"),IF(G21&gt;OverAbove,"Over",IF(G21&lt;UnderBelow,"Under","OK"))))</f>
        <v/>
      </c>
      <c r="H22">
        <f>IF($A$17="","",IF(H17=0,IF(H18+H19&gt;0,"Booked while off","Off"),IF(H21&gt;OverAbove,"Over",IF(H21&lt;UnderBelow,"Under","OK"))))</f>
        <v/>
      </c>
      <c r="I22">
        <f>IF($A$17="","",IF(I17=0,IF(I18+I19&gt;0,"Booked while off","Off"),IF(I21&gt;OverAbove,"Over",IF(I21&lt;UnderBelow,"Under","OK"))))</f>
        <v/>
      </c>
      <c r="J22">
        <f>IF($A$17="","",IF(J17=0,IF(J18+J19&gt;0,"Booked while off","Off"),IF(J21&gt;OverAbove,"Over",IF(J21&lt;UnderBelow,"Under","OK"))))</f>
        <v/>
      </c>
      <c r="K22">
        <f>IF($A$17="","",IF(K17=0,IF(K18+K19&gt;0,"Booked while off","Off"),IF(K21&gt;OverAbove,"Over",IF(K21&lt;UnderBelow,"Under","OK"))))</f>
        <v/>
      </c>
      <c r="L22">
        <f>IF($A$17="","",IF(L17=0,IF(L18+L19&gt;0,"Booked while off","Off"),IF(L21&gt;OverAbove,"Over",IF(L21&lt;UnderBelow,"Under","OK"))))</f>
        <v/>
      </c>
      <c r="M22">
        <f>IF($A$17="","",IF(M17=0,IF(M18+M19&gt;0,"Booked while off","Off"),IF(M21&gt;OverAbove,"Over",IF(M21&lt;UnderBelow,"Under","OK"))))</f>
        <v/>
      </c>
      <c r="N22">
        <f>IF($A$17="","",IF(N17=0,IF(N18+N19&gt;0,"Booked while off","Off"),IF(N21&gt;OverAbove,"Over",IF(N21&lt;UnderBelow,"Under","OK"))))</f>
        <v/>
      </c>
    </row>
    <row r="23"/>
    <row r="24">
      <c r="A24" s="2">
        <f>IF(People!$A$6="","",People!$A$6)</f>
        <v/>
      </c>
      <c r="B24">
        <f>IF($A$24="","","Available")</f>
        <v/>
      </c>
      <c r="C24" s="18">
        <f>IF($A$24="","",MAX(0,People!$C$6-Leave!B6*HoursPerDay))</f>
        <v/>
      </c>
      <c r="D24" s="18">
        <f>IF($A$24="","",MAX(0,People!$C$6-Leave!C6*HoursPerDay))</f>
        <v/>
      </c>
      <c r="E24" s="18">
        <f>IF($A$24="","",MAX(0,People!$C$6-Leave!D6*HoursPerDay))</f>
        <v/>
      </c>
      <c r="F24" s="18">
        <f>IF($A$24="","",MAX(0,People!$C$6-Leave!E6*HoursPerDay))</f>
        <v/>
      </c>
      <c r="G24" s="18">
        <f>IF($A$24="","",MAX(0,People!$C$6-Leave!F6*HoursPerDay))</f>
        <v/>
      </c>
      <c r="H24" s="18">
        <f>IF($A$24="","",MAX(0,People!$C$6-Leave!G6*HoursPerDay))</f>
        <v/>
      </c>
      <c r="I24" s="18">
        <f>IF($A$24="","",MAX(0,People!$C$6-Leave!H6*HoursPerDay))</f>
        <v/>
      </c>
      <c r="J24" s="18">
        <f>IF($A$24="","",MAX(0,People!$C$6-Leave!I6*HoursPerDay))</f>
        <v/>
      </c>
      <c r="K24" s="18">
        <f>IF($A$24="","",MAX(0,People!$C$6-Leave!J6*HoursPerDay))</f>
        <v/>
      </c>
      <c r="L24" s="18">
        <f>IF($A$24="","",MAX(0,People!$C$6-Leave!K6*HoursPerDay))</f>
        <v/>
      </c>
      <c r="M24" s="18">
        <f>IF($A$24="","",MAX(0,People!$C$6-Leave!L6*HoursPerDay))</f>
        <v/>
      </c>
      <c r="N24" s="18">
        <f>IF($A$24="","",MAX(0,People!$C$6-Leave!M6*HoursPerDay))</f>
        <v/>
      </c>
    </row>
    <row r="25">
      <c r="B25">
        <f>IF($A$24="","","Confirmed")</f>
        <v/>
      </c>
      <c r="C25" s="18">
        <f>IF($A$24="","",SUMIFS(Plan!E$3:E$302,Plan!$A$3:$A$302,$A$24,Plan!$C$3:$C$302,"Confirmed"))</f>
        <v/>
      </c>
      <c r="D25" s="18">
        <f>IF($A$24="","",SUMIFS(Plan!F$3:F$302,Plan!$A$3:$A$302,$A$24,Plan!$C$3:$C$302,"Confirmed"))</f>
        <v/>
      </c>
      <c r="E25" s="18">
        <f>IF($A$24="","",SUMIFS(Plan!G$3:G$302,Plan!$A$3:$A$302,$A$24,Plan!$C$3:$C$302,"Confirmed"))</f>
        <v/>
      </c>
      <c r="F25" s="18">
        <f>IF($A$24="","",SUMIFS(Plan!H$3:H$302,Plan!$A$3:$A$302,$A$24,Plan!$C$3:$C$302,"Confirmed"))</f>
        <v/>
      </c>
      <c r="G25" s="18">
        <f>IF($A$24="","",SUMIFS(Plan!I$3:I$302,Plan!$A$3:$A$302,$A$24,Plan!$C$3:$C$302,"Confirmed"))</f>
        <v/>
      </c>
      <c r="H25" s="18">
        <f>IF($A$24="","",SUMIFS(Plan!J$3:J$302,Plan!$A$3:$A$302,$A$24,Plan!$C$3:$C$302,"Confirmed"))</f>
        <v/>
      </c>
      <c r="I25" s="18">
        <f>IF($A$24="","",SUMIFS(Plan!K$3:K$302,Plan!$A$3:$A$302,$A$24,Plan!$C$3:$C$302,"Confirmed"))</f>
        <v/>
      </c>
      <c r="J25" s="18">
        <f>IF($A$24="","",SUMIFS(Plan!L$3:L$302,Plan!$A$3:$A$302,$A$24,Plan!$C$3:$C$302,"Confirmed"))</f>
        <v/>
      </c>
      <c r="K25" s="18">
        <f>IF($A$24="","",SUMIFS(Plan!M$3:M$302,Plan!$A$3:$A$302,$A$24,Plan!$C$3:$C$302,"Confirmed"))</f>
        <v/>
      </c>
      <c r="L25" s="18">
        <f>IF($A$24="","",SUMIFS(Plan!N$3:N$302,Plan!$A$3:$A$302,$A$24,Plan!$C$3:$C$302,"Confirmed"))</f>
        <v/>
      </c>
      <c r="M25" s="18">
        <f>IF($A$24="","",SUMIFS(Plan!O$3:O$302,Plan!$A$3:$A$302,$A$24,Plan!$C$3:$C$302,"Confirmed"))</f>
        <v/>
      </c>
      <c r="N25" s="18">
        <f>IF($A$24="","",SUMIFS(Plan!P$3:P$302,Plan!$A$3:$A$302,$A$24,Plan!$C$3:$C$302,"Confirmed"))</f>
        <v/>
      </c>
    </row>
    <row r="26">
      <c r="B26">
        <f>IF($A$24="","","Tentative")</f>
        <v/>
      </c>
      <c r="C26" s="18">
        <f>IF($A$24="","",SUMIFS(Plan!E$3:E$302,Plan!$A$3:$A$302,$A$24,Plan!$C$3:$C$302,"Tentative"))</f>
        <v/>
      </c>
      <c r="D26" s="18">
        <f>IF($A$24="","",SUMIFS(Plan!F$3:F$302,Plan!$A$3:$A$302,$A$24,Plan!$C$3:$C$302,"Tentative"))</f>
        <v/>
      </c>
      <c r="E26" s="18">
        <f>IF($A$24="","",SUMIFS(Plan!G$3:G$302,Plan!$A$3:$A$302,$A$24,Plan!$C$3:$C$302,"Tentative"))</f>
        <v/>
      </c>
      <c r="F26" s="18">
        <f>IF($A$24="","",SUMIFS(Plan!H$3:H$302,Plan!$A$3:$A$302,$A$24,Plan!$C$3:$C$302,"Tentative"))</f>
        <v/>
      </c>
      <c r="G26" s="18">
        <f>IF($A$24="","",SUMIFS(Plan!I$3:I$302,Plan!$A$3:$A$302,$A$24,Plan!$C$3:$C$302,"Tentative"))</f>
        <v/>
      </c>
      <c r="H26" s="18">
        <f>IF($A$24="","",SUMIFS(Plan!J$3:J$302,Plan!$A$3:$A$302,$A$24,Plan!$C$3:$C$302,"Tentative"))</f>
        <v/>
      </c>
      <c r="I26" s="18">
        <f>IF($A$24="","",SUMIFS(Plan!K$3:K$302,Plan!$A$3:$A$302,$A$24,Plan!$C$3:$C$302,"Tentative"))</f>
        <v/>
      </c>
      <c r="J26" s="18">
        <f>IF($A$24="","",SUMIFS(Plan!L$3:L$302,Plan!$A$3:$A$302,$A$24,Plan!$C$3:$C$302,"Tentative"))</f>
        <v/>
      </c>
      <c r="K26" s="18">
        <f>IF($A$24="","",SUMIFS(Plan!M$3:M$302,Plan!$A$3:$A$302,$A$24,Plan!$C$3:$C$302,"Tentative"))</f>
        <v/>
      </c>
      <c r="L26" s="18">
        <f>IF($A$24="","",SUMIFS(Plan!N$3:N$302,Plan!$A$3:$A$302,$A$24,Plan!$C$3:$C$302,"Tentative"))</f>
        <v/>
      </c>
      <c r="M26" s="18">
        <f>IF($A$24="","",SUMIFS(Plan!O$3:O$302,Plan!$A$3:$A$302,$A$24,Plan!$C$3:$C$302,"Tentative"))</f>
        <v/>
      </c>
      <c r="N26" s="18">
        <f>IF($A$24="","",SUMIFS(Plan!P$3:P$302,Plan!$A$3:$A$302,$A$24,Plan!$C$3:$C$302,"Tentative"))</f>
        <v/>
      </c>
    </row>
    <row r="27">
      <c r="B27">
        <f>IF($A$24="","","Weighted tentative")</f>
        <v/>
      </c>
      <c r="C27" s="18">
        <f>IF($A$24="","",SUMPRODUCT((Plan!$A$3:$A$302=$A$24)*(Plan!$C$3:$C$302="Tentative")*Plan!E$3:E$302*Plan!$D$3:$D$302))</f>
        <v/>
      </c>
      <c r="D27" s="18">
        <f>IF($A$24="","",SUMPRODUCT((Plan!$A$3:$A$302=$A$24)*(Plan!$C$3:$C$302="Tentative")*Plan!F$3:F$302*Plan!$D$3:$D$302))</f>
        <v/>
      </c>
      <c r="E27" s="18">
        <f>IF($A$24="","",SUMPRODUCT((Plan!$A$3:$A$302=$A$24)*(Plan!$C$3:$C$302="Tentative")*Plan!G$3:G$302*Plan!$D$3:$D$302))</f>
        <v/>
      </c>
      <c r="F27" s="18">
        <f>IF($A$24="","",SUMPRODUCT((Plan!$A$3:$A$302=$A$24)*(Plan!$C$3:$C$302="Tentative")*Plan!H$3:H$302*Plan!$D$3:$D$302))</f>
        <v/>
      </c>
      <c r="G27" s="18">
        <f>IF($A$24="","",SUMPRODUCT((Plan!$A$3:$A$302=$A$24)*(Plan!$C$3:$C$302="Tentative")*Plan!I$3:I$302*Plan!$D$3:$D$302))</f>
        <v/>
      </c>
      <c r="H27" s="18">
        <f>IF($A$24="","",SUMPRODUCT((Plan!$A$3:$A$302=$A$24)*(Plan!$C$3:$C$302="Tentative")*Plan!J$3:J$302*Plan!$D$3:$D$302))</f>
        <v/>
      </c>
      <c r="I27" s="18">
        <f>IF($A$24="","",SUMPRODUCT((Plan!$A$3:$A$302=$A$24)*(Plan!$C$3:$C$302="Tentative")*Plan!K$3:K$302*Plan!$D$3:$D$302))</f>
        <v/>
      </c>
      <c r="J27" s="18">
        <f>IF($A$24="","",SUMPRODUCT((Plan!$A$3:$A$302=$A$24)*(Plan!$C$3:$C$302="Tentative")*Plan!L$3:L$302*Plan!$D$3:$D$302))</f>
        <v/>
      </c>
      <c r="K27" s="18">
        <f>IF($A$24="","",SUMPRODUCT((Plan!$A$3:$A$302=$A$24)*(Plan!$C$3:$C$302="Tentative")*Plan!M$3:M$302*Plan!$D$3:$D$302))</f>
        <v/>
      </c>
      <c r="L27" s="18">
        <f>IF($A$24="","",SUMPRODUCT((Plan!$A$3:$A$302=$A$24)*(Plan!$C$3:$C$302="Tentative")*Plan!N$3:N$302*Plan!$D$3:$D$302))</f>
        <v/>
      </c>
      <c r="M27" s="18">
        <f>IF($A$24="","",SUMPRODUCT((Plan!$A$3:$A$302=$A$24)*(Plan!$C$3:$C$302="Tentative")*Plan!O$3:O$302*Plan!$D$3:$D$302))</f>
        <v/>
      </c>
      <c r="N27" s="18">
        <f>IF($A$24="","",SUMPRODUCT((Plan!$A$3:$A$302=$A$24)*(Plan!$C$3:$C$302="Tentative")*Plan!P$3:P$302*Plan!$D$3:$D$302))</f>
        <v/>
      </c>
    </row>
    <row r="28">
      <c r="B28">
        <f>IF($A$24="","","% booked (confirmed + weighted)")</f>
        <v/>
      </c>
      <c r="C28" s="19">
        <f>IF($A$24="","",IF(C24=0,"",(C25+C27)/C24))</f>
        <v/>
      </c>
      <c r="D28" s="19">
        <f>IF($A$24="","",IF(D24=0,"",(D25+D27)/D24))</f>
        <v/>
      </c>
      <c r="E28" s="19">
        <f>IF($A$24="","",IF(E24=0,"",(E25+E27)/E24))</f>
        <v/>
      </c>
      <c r="F28" s="19">
        <f>IF($A$24="","",IF(F24=0,"",(F25+F27)/F24))</f>
        <v/>
      </c>
      <c r="G28" s="19">
        <f>IF($A$24="","",IF(G24=0,"",(G25+G27)/G24))</f>
        <v/>
      </c>
      <c r="H28" s="19">
        <f>IF($A$24="","",IF(H24=0,"",(H25+H27)/H24))</f>
        <v/>
      </c>
      <c r="I28" s="19">
        <f>IF($A$24="","",IF(I24=0,"",(I25+I27)/I24))</f>
        <v/>
      </c>
      <c r="J28" s="19">
        <f>IF($A$24="","",IF(J24=0,"",(J25+J27)/J24))</f>
        <v/>
      </c>
      <c r="K28" s="19">
        <f>IF($A$24="","",IF(K24=0,"",(K25+K27)/K24))</f>
        <v/>
      </c>
      <c r="L28" s="19">
        <f>IF($A$24="","",IF(L24=0,"",(L25+L27)/L24))</f>
        <v/>
      </c>
      <c r="M28" s="19">
        <f>IF($A$24="","",IF(M24=0,"",(M25+M27)/M24))</f>
        <v/>
      </c>
      <c r="N28" s="19">
        <f>IF($A$24="","",IF(N24=0,"",(N25+N27)/N24))</f>
        <v/>
      </c>
    </row>
    <row r="29">
      <c r="B29">
        <f>IF($A$24="","","Status")</f>
        <v/>
      </c>
      <c r="C29">
        <f>IF($A$24="","",IF(C24=0,IF(C25+C26&gt;0,"Booked while off","Off"),IF(C28&gt;OverAbove,"Over",IF(C28&lt;UnderBelow,"Under","OK"))))</f>
        <v/>
      </c>
      <c r="D29">
        <f>IF($A$24="","",IF(D24=0,IF(D25+D26&gt;0,"Booked while off","Off"),IF(D28&gt;OverAbove,"Over",IF(D28&lt;UnderBelow,"Under","OK"))))</f>
        <v/>
      </c>
      <c r="E29">
        <f>IF($A$24="","",IF(E24=0,IF(E25+E26&gt;0,"Booked while off","Off"),IF(E28&gt;OverAbove,"Over",IF(E28&lt;UnderBelow,"Under","OK"))))</f>
        <v/>
      </c>
      <c r="F29">
        <f>IF($A$24="","",IF(F24=0,IF(F25+F26&gt;0,"Booked while off","Off"),IF(F28&gt;OverAbove,"Over",IF(F28&lt;UnderBelow,"Under","OK"))))</f>
        <v/>
      </c>
      <c r="G29">
        <f>IF($A$24="","",IF(G24=0,IF(G25+G26&gt;0,"Booked while off","Off"),IF(G28&gt;OverAbove,"Over",IF(G28&lt;UnderBelow,"Under","OK"))))</f>
        <v/>
      </c>
      <c r="H29">
        <f>IF($A$24="","",IF(H24=0,IF(H25+H26&gt;0,"Booked while off","Off"),IF(H28&gt;OverAbove,"Over",IF(H28&lt;UnderBelow,"Under","OK"))))</f>
        <v/>
      </c>
      <c r="I29">
        <f>IF($A$24="","",IF(I24=0,IF(I25+I26&gt;0,"Booked while off","Off"),IF(I28&gt;OverAbove,"Over",IF(I28&lt;UnderBelow,"Under","OK"))))</f>
        <v/>
      </c>
      <c r="J29">
        <f>IF($A$24="","",IF(J24=0,IF(J25+J26&gt;0,"Booked while off","Off"),IF(J28&gt;OverAbove,"Over",IF(J28&lt;UnderBelow,"Under","OK"))))</f>
        <v/>
      </c>
      <c r="K29">
        <f>IF($A$24="","",IF(K24=0,IF(K25+K26&gt;0,"Booked while off","Off"),IF(K28&gt;OverAbove,"Over",IF(K28&lt;UnderBelow,"Under","OK"))))</f>
        <v/>
      </c>
      <c r="L29">
        <f>IF($A$24="","",IF(L24=0,IF(L25+L26&gt;0,"Booked while off","Off"),IF(L28&gt;OverAbove,"Over",IF(L28&lt;UnderBelow,"Under","OK"))))</f>
        <v/>
      </c>
      <c r="M29">
        <f>IF($A$24="","",IF(M24=0,IF(M25+M26&gt;0,"Booked while off","Off"),IF(M28&gt;OverAbove,"Over",IF(M28&lt;UnderBelow,"Under","OK"))))</f>
        <v/>
      </c>
      <c r="N29">
        <f>IF($A$24="","",IF(N24=0,IF(N25+N26&gt;0,"Booked while off","Off"),IF(N28&gt;OverAbove,"Over",IF(N28&lt;UnderBelow,"Under","OK"))))</f>
        <v/>
      </c>
    </row>
    <row r="30"/>
    <row r="31">
      <c r="A31" s="2">
        <f>IF(People!$A$7="","",People!$A$7)</f>
        <v/>
      </c>
      <c r="B31">
        <f>IF($A$31="","","Available")</f>
        <v/>
      </c>
      <c r="C31" s="18">
        <f>IF($A$31="","",MAX(0,People!$C$7-Leave!B7*HoursPerDay))</f>
        <v/>
      </c>
      <c r="D31" s="18">
        <f>IF($A$31="","",MAX(0,People!$C$7-Leave!C7*HoursPerDay))</f>
        <v/>
      </c>
      <c r="E31" s="18">
        <f>IF($A$31="","",MAX(0,People!$C$7-Leave!D7*HoursPerDay))</f>
        <v/>
      </c>
      <c r="F31" s="18">
        <f>IF($A$31="","",MAX(0,People!$C$7-Leave!E7*HoursPerDay))</f>
        <v/>
      </c>
      <c r="G31" s="18">
        <f>IF($A$31="","",MAX(0,People!$C$7-Leave!F7*HoursPerDay))</f>
        <v/>
      </c>
      <c r="H31" s="18">
        <f>IF($A$31="","",MAX(0,People!$C$7-Leave!G7*HoursPerDay))</f>
        <v/>
      </c>
      <c r="I31" s="18">
        <f>IF($A$31="","",MAX(0,People!$C$7-Leave!H7*HoursPerDay))</f>
        <v/>
      </c>
      <c r="J31" s="18">
        <f>IF($A$31="","",MAX(0,People!$C$7-Leave!I7*HoursPerDay))</f>
        <v/>
      </c>
      <c r="K31" s="18">
        <f>IF($A$31="","",MAX(0,People!$C$7-Leave!J7*HoursPerDay))</f>
        <v/>
      </c>
      <c r="L31" s="18">
        <f>IF($A$31="","",MAX(0,People!$C$7-Leave!K7*HoursPerDay))</f>
        <v/>
      </c>
      <c r="M31" s="18">
        <f>IF($A$31="","",MAX(0,People!$C$7-Leave!L7*HoursPerDay))</f>
        <v/>
      </c>
      <c r="N31" s="18">
        <f>IF($A$31="","",MAX(0,People!$C$7-Leave!M7*HoursPerDay))</f>
        <v/>
      </c>
    </row>
    <row r="32">
      <c r="B32">
        <f>IF($A$31="","","Confirmed")</f>
        <v/>
      </c>
      <c r="C32" s="18">
        <f>IF($A$31="","",SUMIFS(Plan!E$3:E$302,Plan!$A$3:$A$302,$A$31,Plan!$C$3:$C$302,"Confirmed"))</f>
        <v/>
      </c>
      <c r="D32" s="18">
        <f>IF($A$31="","",SUMIFS(Plan!F$3:F$302,Plan!$A$3:$A$302,$A$31,Plan!$C$3:$C$302,"Confirmed"))</f>
        <v/>
      </c>
      <c r="E32" s="18">
        <f>IF($A$31="","",SUMIFS(Plan!G$3:G$302,Plan!$A$3:$A$302,$A$31,Plan!$C$3:$C$302,"Confirmed"))</f>
        <v/>
      </c>
      <c r="F32" s="18">
        <f>IF($A$31="","",SUMIFS(Plan!H$3:H$302,Plan!$A$3:$A$302,$A$31,Plan!$C$3:$C$302,"Confirmed"))</f>
        <v/>
      </c>
      <c r="G32" s="18">
        <f>IF($A$31="","",SUMIFS(Plan!I$3:I$302,Plan!$A$3:$A$302,$A$31,Plan!$C$3:$C$302,"Confirmed"))</f>
        <v/>
      </c>
      <c r="H32" s="18">
        <f>IF($A$31="","",SUMIFS(Plan!J$3:J$302,Plan!$A$3:$A$302,$A$31,Plan!$C$3:$C$302,"Confirmed"))</f>
        <v/>
      </c>
      <c r="I32" s="18">
        <f>IF($A$31="","",SUMIFS(Plan!K$3:K$302,Plan!$A$3:$A$302,$A$31,Plan!$C$3:$C$302,"Confirmed"))</f>
        <v/>
      </c>
      <c r="J32" s="18">
        <f>IF($A$31="","",SUMIFS(Plan!L$3:L$302,Plan!$A$3:$A$302,$A$31,Plan!$C$3:$C$302,"Confirmed"))</f>
        <v/>
      </c>
      <c r="K32" s="18">
        <f>IF($A$31="","",SUMIFS(Plan!M$3:M$302,Plan!$A$3:$A$302,$A$31,Plan!$C$3:$C$302,"Confirmed"))</f>
        <v/>
      </c>
      <c r="L32" s="18">
        <f>IF($A$31="","",SUMIFS(Plan!N$3:N$302,Plan!$A$3:$A$302,$A$31,Plan!$C$3:$C$302,"Confirmed"))</f>
        <v/>
      </c>
      <c r="M32" s="18">
        <f>IF($A$31="","",SUMIFS(Plan!O$3:O$302,Plan!$A$3:$A$302,$A$31,Plan!$C$3:$C$302,"Confirmed"))</f>
        <v/>
      </c>
      <c r="N32" s="18">
        <f>IF($A$31="","",SUMIFS(Plan!P$3:P$302,Plan!$A$3:$A$302,$A$31,Plan!$C$3:$C$302,"Confirmed"))</f>
        <v/>
      </c>
    </row>
    <row r="33">
      <c r="B33">
        <f>IF($A$31="","","Tentative")</f>
        <v/>
      </c>
      <c r="C33" s="18">
        <f>IF($A$31="","",SUMIFS(Plan!E$3:E$302,Plan!$A$3:$A$302,$A$31,Plan!$C$3:$C$302,"Tentative"))</f>
        <v/>
      </c>
      <c r="D33" s="18">
        <f>IF($A$31="","",SUMIFS(Plan!F$3:F$302,Plan!$A$3:$A$302,$A$31,Plan!$C$3:$C$302,"Tentative"))</f>
        <v/>
      </c>
      <c r="E33" s="18">
        <f>IF($A$31="","",SUMIFS(Plan!G$3:G$302,Plan!$A$3:$A$302,$A$31,Plan!$C$3:$C$302,"Tentative"))</f>
        <v/>
      </c>
      <c r="F33" s="18">
        <f>IF($A$31="","",SUMIFS(Plan!H$3:H$302,Plan!$A$3:$A$302,$A$31,Plan!$C$3:$C$302,"Tentative"))</f>
        <v/>
      </c>
      <c r="G33" s="18">
        <f>IF($A$31="","",SUMIFS(Plan!I$3:I$302,Plan!$A$3:$A$302,$A$31,Plan!$C$3:$C$302,"Tentative"))</f>
        <v/>
      </c>
      <c r="H33" s="18">
        <f>IF($A$31="","",SUMIFS(Plan!J$3:J$302,Plan!$A$3:$A$302,$A$31,Plan!$C$3:$C$302,"Tentative"))</f>
        <v/>
      </c>
      <c r="I33" s="18">
        <f>IF($A$31="","",SUMIFS(Plan!K$3:K$302,Plan!$A$3:$A$302,$A$31,Plan!$C$3:$C$302,"Tentative"))</f>
        <v/>
      </c>
      <c r="J33" s="18">
        <f>IF($A$31="","",SUMIFS(Plan!L$3:L$302,Plan!$A$3:$A$302,$A$31,Plan!$C$3:$C$302,"Tentative"))</f>
        <v/>
      </c>
      <c r="K33" s="18">
        <f>IF($A$31="","",SUMIFS(Plan!M$3:M$302,Plan!$A$3:$A$302,$A$31,Plan!$C$3:$C$302,"Tentative"))</f>
        <v/>
      </c>
      <c r="L33" s="18">
        <f>IF($A$31="","",SUMIFS(Plan!N$3:N$302,Plan!$A$3:$A$302,$A$31,Plan!$C$3:$C$302,"Tentative"))</f>
        <v/>
      </c>
      <c r="M33" s="18">
        <f>IF($A$31="","",SUMIFS(Plan!O$3:O$302,Plan!$A$3:$A$302,$A$31,Plan!$C$3:$C$302,"Tentative"))</f>
        <v/>
      </c>
      <c r="N33" s="18">
        <f>IF($A$31="","",SUMIFS(Plan!P$3:P$302,Plan!$A$3:$A$302,$A$31,Plan!$C$3:$C$302,"Tentative"))</f>
        <v/>
      </c>
    </row>
    <row r="34">
      <c r="B34">
        <f>IF($A$31="","","Weighted tentative")</f>
        <v/>
      </c>
      <c r="C34" s="18">
        <f>IF($A$31="","",SUMPRODUCT((Plan!$A$3:$A$302=$A$31)*(Plan!$C$3:$C$302="Tentative")*Plan!E$3:E$302*Plan!$D$3:$D$302))</f>
        <v/>
      </c>
      <c r="D34" s="18">
        <f>IF($A$31="","",SUMPRODUCT((Plan!$A$3:$A$302=$A$31)*(Plan!$C$3:$C$302="Tentative")*Plan!F$3:F$302*Plan!$D$3:$D$302))</f>
        <v/>
      </c>
      <c r="E34" s="18">
        <f>IF($A$31="","",SUMPRODUCT((Plan!$A$3:$A$302=$A$31)*(Plan!$C$3:$C$302="Tentative")*Plan!G$3:G$302*Plan!$D$3:$D$302))</f>
        <v/>
      </c>
      <c r="F34" s="18">
        <f>IF($A$31="","",SUMPRODUCT((Plan!$A$3:$A$302=$A$31)*(Plan!$C$3:$C$302="Tentative")*Plan!H$3:H$302*Plan!$D$3:$D$302))</f>
        <v/>
      </c>
      <c r="G34" s="18">
        <f>IF($A$31="","",SUMPRODUCT((Plan!$A$3:$A$302=$A$31)*(Plan!$C$3:$C$302="Tentative")*Plan!I$3:I$302*Plan!$D$3:$D$302))</f>
        <v/>
      </c>
      <c r="H34" s="18">
        <f>IF($A$31="","",SUMPRODUCT((Plan!$A$3:$A$302=$A$31)*(Plan!$C$3:$C$302="Tentative")*Plan!J$3:J$302*Plan!$D$3:$D$302))</f>
        <v/>
      </c>
      <c r="I34" s="18">
        <f>IF($A$31="","",SUMPRODUCT((Plan!$A$3:$A$302=$A$31)*(Plan!$C$3:$C$302="Tentative")*Plan!K$3:K$302*Plan!$D$3:$D$302))</f>
        <v/>
      </c>
      <c r="J34" s="18">
        <f>IF($A$31="","",SUMPRODUCT((Plan!$A$3:$A$302=$A$31)*(Plan!$C$3:$C$302="Tentative")*Plan!L$3:L$302*Plan!$D$3:$D$302))</f>
        <v/>
      </c>
      <c r="K34" s="18">
        <f>IF($A$31="","",SUMPRODUCT((Plan!$A$3:$A$302=$A$31)*(Plan!$C$3:$C$302="Tentative")*Plan!M$3:M$302*Plan!$D$3:$D$302))</f>
        <v/>
      </c>
      <c r="L34" s="18">
        <f>IF($A$31="","",SUMPRODUCT((Plan!$A$3:$A$302=$A$31)*(Plan!$C$3:$C$302="Tentative")*Plan!N$3:N$302*Plan!$D$3:$D$302))</f>
        <v/>
      </c>
      <c r="M34" s="18">
        <f>IF($A$31="","",SUMPRODUCT((Plan!$A$3:$A$302=$A$31)*(Plan!$C$3:$C$302="Tentative")*Plan!O$3:O$302*Plan!$D$3:$D$302))</f>
        <v/>
      </c>
      <c r="N34" s="18">
        <f>IF($A$31="","",SUMPRODUCT((Plan!$A$3:$A$302=$A$31)*(Plan!$C$3:$C$302="Tentative")*Plan!P$3:P$302*Plan!$D$3:$D$302))</f>
        <v/>
      </c>
    </row>
    <row r="35">
      <c r="B35">
        <f>IF($A$31="","","% booked (confirmed + weighted)")</f>
        <v/>
      </c>
      <c r="C35" s="19">
        <f>IF($A$31="","",IF(C31=0,"",(C32+C34)/C31))</f>
        <v/>
      </c>
      <c r="D35" s="19">
        <f>IF($A$31="","",IF(D31=0,"",(D32+D34)/D31))</f>
        <v/>
      </c>
      <c r="E35" s="19">
        <f>IF($A$31="","",IF(E31=0,"",(E32+E34)/E31))</f>
        <v/>
      </c>
      <c r="F35" s="19">
        <f>IF($A$31="","",IF(F31=0,"",(F32+F34)/F31))</f>
        <v/>
      </c>
      <c r="G35" s="19">
        <f>IF($A$31="","",IF(G31=0,"",(G32+G34)/G31))</f>
        <v/>
      </c>
      <c r="H35" s="19">
        <f>IF($A$31="","",IF(H31=0,"",(H32+H34)/H31))</f>
        <v/>
      </c>
      <c r="I35" s="19">
        <f>IF($A$31="","",IF(I31=0,"",(I32+I34)/I31))</f>
        <v/>
      </c>
      <c r="J35" s="19">
        <f>IF($A$31="","",IF(J31=0,"",(J32+J34)/J31))</f>
        <v/>
      </c>
      <c r="K35" s="19">
        <f>IF($A$31="","",IF(K31=0,"",(K32+K34)/K31))</f>
        <v/>
      </c>
      <c r="L35" s="19">
        <f>IF($A$31="","",IF(L31=0,"",(L32+L34)/L31))</f>
        <v/>
      </c>
      <c r="M35" s="19">
        <f>IF($A$31="","",IF(M31=0,"",(M32+M34)/M31))</f>
        <v/>
      </c>
      <c r="N35" s="19">
        <f>IF($A$31="","",IF(N31=0,"",(N32+N34)/N31))</f>
        <v/>
      </c>
    </row>
    <row r="36">
      <c r="B36">
        <f>IF($A$31="","","Status")</f>
        <v/>
      </c>
      <c r="C36">
        <f>IF($A$31="","",IF(C31=0,IF(C32+C33&gt;0,"Booked while off","Off"),IF(C35&gt;OverAbove,"Over",IF(C35&lt;UnderBelow,"Under","OK"))))</f>
        <v/>
      </c>
      <c r="D36">
        <f>IF($A$31="","",IF(D31=0,IF(D32+D33&gt;0,"Booked while off","Off"),IF(D35&gt;OverAbove,"Over",IF(D35&lt;UnderBelow,"Under","OK"))))</f>
        <v/>
      </c>
      <c r="E36">
        <f>IF($A$31="","",IF(E31=0,IF(E32+E33&gt;0,"Booked while off","Off"),IF(E35&gt;OverAbove,"Over",IF(E35&lt;UnderBelow,"Under","OK"))))</f>
        <v/>
      </c>
      <c r="F36">
        <f>IF($A$31="","",IF(F31=0,IF(F32+F33&gt;0,"Booked while off","Off"),IF(F35&gt;OverAbove,"Over",IF(F35&lt;UnderBelow,"Under","OK"))))</f>
        <v/>
      </c>
      <c r="G36">
        <f>IF($A$31="","",IF(G31=0,IF(G32+G33&gt;0,"Booked while off","Off"),IF(G35&gt;OverAbove,"Over",IF(G35&lt;UnderBelow,"Under","OK"))))</f>
        <v/>
      </c>
      <c r="H36">
        <f>IF($A$31="","",IF(H31=0,IF(H32+H33&gt;0,"Booked while off","Off"),IF(H35&gt;OverAbove,"Over",IF(H35&lt;UnderBelow,"Under","OK"))))</f>
        <v/>
      </c>
      <c r="I36">
        <f>IF($A$31="","",IF(I31=0,IF(I32+I33&gt;0,"Booked while off","Off"),IF(I35&gt;OverAbove,"Over",IF(I35&lt;UnderBelow,"Under","OK"))))</f>
        <v/>
      </c>
      <c r="J36">
        <f>IF($A$31="","",IF(J31=0,IF(J32+J33&gt;0,"Booked while off","Off"),IF(J35&gt;OverAbove,"Over",IF(J35&lt;UnderBelow,"Under","OK"))))</f>
        <v/>
      </c>
      <c r="K36">
        <f>IF($A$31="","",IF(K31=0,IF(K32+K33&gt;0,"Booked while off","Off"),IF(K35&gt;OverAbove,"Over",IF(K35&lt;UnderBelow,"Under","OK"))))</f>
        <v/>
      </c>
      <c r="L36">
        <f>IF($A$31="","",IF(L31=0,IF(L32+L33&gt;0,"Booked while off","Off"),IF(L35&gt;OverAbove,"Over",IF(L35&lt;UnderBelow,"Under","OK"))))</f>
        <v/>
      </c>
      <c r="M36">
        <f>IF($A$31="","",IF(M31=0,IF(M32+M33&gt;0,"Booked while off","Off"),IF(M35&gt;OverAbove,"Over",IF(M35&lt;UnderBelow,"Under","OK"))))</f>
        <v/>
      </c>
      <c r="N36">
        <f>IF($A$31="","",IF(N31=0,IF(N32+N33&gt;0,"Booked while off","Off"),IF(N35&gt;OverAbove,"Over",IF(N35&lt;UnderBelow,"Under","OK"))))</f>
        <v/>
      </c>
    </row>
    <row r="37"/>
    <row r="38">
      <c r="A38" s="2">
        <f>IF(People!$A$8="","",People!$A$8)</f>
        <v/>
      </c>
      <c r="B38">
        <f>IF($A$38="","","Available")</f>
        <v/>
      </c>
      <c r="C38" s="18">
        <f>IF($A$38="","",MAX(0,People!$C$8-Leave!B8*HoursPerDay))</f>
        <v/>
      </c>
      <c r="D38" s="18">
        <f>IF($A$38="","",MAX(0,People!$C$8-Leave!C8*HoursPerDay))</f>
        <v/>
      </c>
      <c r="E38" s="18">
        <f>IF($A$38="","",MAX(0,People!$C$8-Leave!D8*HoursPerDay))</f>
        <v/>
      </c>
      <c r="F38" s="18">
        <f>IF($A$38="","",MAX(0,People!$C$8-Leave!E8*HoursPerDay))</f>
        <v/>
      </c>
      <c r="G38" s="18">
        <f>IF($A$38="","",MAX(0,People!$C$8-Leave!F8*HoursPerDay))</f>
        <v/>
      </c>
      <c r="H38" s="18">
        <f>IF($A$38="","",MAX(0,People!$C$8-Leave!G8*HoursPerDay))</f>
        <v/>
      </c>
      <c r="I38" s="18">
        <f>IF($A$38="","",MAX(0,People!$C$8-Leave!H8*HoursPerDay))</f>
        <v/>
      </c>
      <c r="J38" s="18">
        <f>IF($A$38="","",MAX(0,People!$C$8-Leave!I8*HoursPerDay))</f>
        <v/>
      </c>
      <c r="K38" s="18">
        <f>IF($A$38="","",MAX(0,People!$C$8-Leave!J8*HoursPerDay))</f>
        <v/>
      </c>
      <c r="L38" s="18">
        <f>IF($A$38="","",MAX(0,People!$C$8-Leave!K8*HoursPerDay))</f>
        <v/>
      </c>
      <c r="M38" s="18">
        <f>IF($A$38="","",MAX(0,People!$C$8-Leave!L8*HoursPerDay))</f>
        <v/>
      </c>
      <c r="N38" s="18">
        <f>IF($A$38="","",MAX(0,People!$C$8-Leave!M8*HoursPerDay))</f>
        <v/>
      </c>
    </row>
    <row r="39">
      <c r="B39">
        <f>IF($A$38="","","Confirmed")</f>
        <v/>
      </c>
      <c r="C39" s="18">
        <f>IF($A$38="","",SUMIFS(Plan!E$3:E$302,Plan!$A$3:$A$302,$A$38,Plan!$C$3:$C$302,"Confirmed"))</f>
        <v/>
      </c>
      <c r="D39" s="18">
        <f>IF($A$38="","",SUMIFS(Plan!F$3:F$302,Plan!$A$3:$A$302,$A$38,Plan!$C$3:$C$302,"Confirmed"))</f>
        <v/>
      </c>
      <c r="E39" s="18">
        <f>IF($A$38="","",SUMIFS(Plan!G$3:G$302,Plan!$A$3:$A$302,$A$38,Plan!$C$3:$C$302,"Confirmed"))</f>
        <v/>
      </c>
      <c r="F39" s="18">
        <f>IF($A$38="","",SUMIFS(Plan!H$3:H$302,Plan!$A$3:$A$302,$A$38,Plan!$C$3:$C$302,"Confirmed"))</f>
        <v/>
      </c>
      <c r="G39" s="18">
        <f>IF($A$38="","",SUMIFS(Plan!I$3:I$302,Plan!$A$3:$A$302,$A$38,Plan!$C$3:$C$302,"Confirmed"))</f>
        <v/>
      </c>
      <c r="H39" s="18">
        <f>IF($A$38="","",SUMIFS(Plan!J$3:J$302,Plan!$A$3:$A$302,$A$38,Plan!$C$3:$C$302,"Confirmed"))</f>
        <v/>
      </c>
      <c r="I39" s="18">
        <f>IF($A$38="","",SUMIFS(Plan!K$3:K$302,Plan!$A$3:$A$302,$A$38,Plan!$C$3:$C$302,"Confirmed"))</f>
        <v/>
      </c>
      <c r="J39" s="18">
        <f>IF($A$38="","",SUMIFS(Plan!L$3:L$302,Plan!$A$3:$A$302,$A$38,Plan!$C$3:$C$302,"Confirmed"))</f>
        <v/>
      </c>
      <c r="K39" s="18">
        <f>IF($A$38="","",SUMIFS(Plan!M$3:M$302,Plan!$A$3:$A$302,$A$38,Plan!$C$3:$C$302,"Confirmed"))</f>
        <v/>
      </c>
      <c r="L39" s="18">
        <f>IF($A$38="","",SUMIFS(Plan!N$3:N$302,Plan!$A$3:$A$302,$A$38,Plan!$C$3:$C$302,"Confirmed"))</f>
        <v/>
      </c>
      <c r="M39" s="18">
        <f>IF($A$38="","",SUMIFS(Plan!O$3:O$302,Plan!$A$3:$A$302,$A$38,Plan!$C$3:$C$302,"Confirmed"))</f>
        <v/>
      </c>
      <c r="N39" s="18">
        <f>IF($A$38="","",SUMIFS(Plan!P$3:P$302,Plan!$A$3:$A$302,$A$38,Plan!$C$3:$C$302,"Confirmed"))</f>
        <v/>
      </c>
    </row>
    <row r="40">
      <c r="B40">
        <f>IF($A$38="","","Tentative")</f>
        <v/>
      </c>
      <c r="C40" s="18">
        <f>IF($A$38="","",SUMIFS(Plan!E$3:E$302,Plan!$A$3:$A$302,$A$38,Plan!$C$3:$C$302,"Tentative"))</f>
        <v/>
      </c>
      <c r="D40" s="18">
        <f>IF($A$38="","",SUMIFS(Plan!F$3:F$302,Plan!$A$3:$A$302,$A$38,Plan!$C$3:$C$302,"Tentative"))</f>
        <v/>
      </c>
      <c r="E40" s="18">
        <f>IF($A$38="","",SUMIFS(Plan!G$3:G$302,Plan!$A$3:$A$302,$A$38,Plan!$C$3:$C$302,"Tentative"))</f>
        <v/>
      </c>
      <c r="F40" s="18">
        <f>IF($A$38="","",SUMIFS(Plan!H$3:H$302,Plan!$A$3:$A$302,$A$38,Plan!$C$3:$C$302,"Tentative"))</f>
        <v/>
      </c>
      <c r="G40" s="18">
        <f>IF($A$38="","",SUMIFS(Plan!I$3:I$302,Plan!$A$3:$A$302,$A$38,Plan!$C$3:$C$302,"Tentative"))</f>
        <v/>
      </c>
      <c r="H40" s="18">
        <f>IF($A$38="","",SUMIFS(Plan!J$3:J$302,Plan!$A$3:$A$302,$A$38,Plan!$C$3:$C$302,"Tentative"))</f>
        <v/>
      </c>
      <c r="I40" s="18">
        <f>IF($A$38="","",SUMIFS(Plan!K$3:K$302,Plan!$A$3:$A$302,$A$38,Plan!$C$3:$C$302,"Tentative"))</f>
        <v/>
      </c>
      <c r="J40" s="18">
        <f>IF($A$38="","",SUMIFS(Plan!L$3:L$302,Plan!$A$3:$A$302,$A$38,Plan!$C$3:$C$302,"Tentative"))</f>
        <v/>
      </c>
      <c r="K40" s="18">
        <f>IF($A$38="","",SUMIFS(Plan!M$3:M$302,Plan!$A$3:$A$302,$A$38,Plan!$C$3:$C$302,"Tentative"))</f>
        <v/>
      </c>
      <c r="L40" s="18">
        <f>IF($A$38="","",SUMIFS(Plan!N$3:N$302,Plan!$A$3:$A$302,$A$38,Plan!$C$3:$C$302,"Tentative"))</f>
        <v/>
      </c>
      <c r="M40" s="18">
        <f>IF($A$38="","",SUMIFS(Plan!O$3:O$302,Plan!$A$3:$A$302,$A$38,Plan!$C$3:$C$302,"Tentative"))</f>
        <v/>
      </c>
      <c r="N40" s="18">
        <f>IF($A$38="","",SUMIFS(Plan!P$3:P$302,Plan!$A$3:$A$302,$A$38,Plan!$C$3:$C$302,"Tentative"))</f>
        <v/>
      </c>
    </row>
    <row r="41">
      <c r="B41">
        <f>IF($A$38="","","Weighted tentative")</f>
        <v/>
      </c>
      <c r="C41" s="18">
        <f>IF($A$38="","",SUMPRODUCT((Plan!$A$3:$A$302=$A$38)*(Plan!$C$3:$C$302="Tentative")*Plan!E$3:E$302*Plan!$D$3:$D$302))</f>
        <v/>
      </c>
      <c r="D41" s="18">
        <f>IF($A$38="","",SUMPRODUCT((Plan!$A$3:$A$302=$A$38)*(Plan!$C$3:$C$302="Tentative")*Plan!F$3:F$302*Plan!$D$3:$D$302))</f>
        <v/>
      </c>
      <c r="E41" s="18">
        <f>IF($A$38="","",SUMPRODUCT((Plan!$A$3:$A$302=$A$38)*(Plan!$C$3:$C$302="Tentative")*Plan!G$3:G$302*Plan!$D$3:$D$302))</f>
        <v/>
      </c>
      <c r="F41" s="18">
        <f>IF($A$38="","",SUMPRODUCT((Plan!$A$3:$A$302=$A$38)*(Plan!$C$3:$C$302="Tentative")*Plan!H$3:H$302*Plan!$D$3:$D$302))</f>
        <v/>
      </c>
      <c r="G41" s="18">
        <f>IF($A$38="","",SUMPRODUCT((Plan!$A$3:$A$302=$A$38)*(Plan!$C$3:$C$302="Tentative")*Plan!I$3:I$302*Plan!$D$3:$D$302))</f>
        <v/>
      </c>
      <c r="H41" s="18">
        <f>IF($A$38="","",SUMPRODUCT((Plan!$A$3:$A$302=$A$38)*(Plan!$C$3:$C$302="Tentative")*Plan!J$3:J$302*Plan!$D$3:$D$302))</f>
        <v/>
      </c>
      <c r="I41" s="18">
        <f>IF($A$38="","",SUMPRODUCT((Plan!$A$3:$A$302=$A$38)*(Plan!$C$3:$C$302="Tentative")*Plan!K$3:K$302*Plan!$D$3:$D$302))</f>
        <v/>
      </c>
      <c r="J41" s="18">
        <f>IF($A$38="","",SUMPRODUCT((Plan!$A$3:$A$302=$A$38)*(Plan!$C$3:$C$302="Tentative")*Plan!L$3:L$302*Plan!$D$3:$D$302))</f>
        <v/>
      </c>
      <c r="K41" s="18">
        <f>IF($A$38="","",SUMPRODUCT((Plan!$A$3:$A$302=$A$38)*(Plan!$C$3:$C$302="Tentative")*Plan!M$3:M$302*Plan!$D$3:$D$302))</f>
        <v/>
      </c>
      <c r="L41" s="18">
        <f>IF($A$38="","",SUMPRODUCT((Plan!$A$3:$A$302=$A$38)*(Plan!$C$3:$C$302="Tentative")*Plan!N$3:N$302*Plan!$D$3:$D$302))</f>
        <v/>
      </c>
      <c r="M41" s="18">
        <f>IF($A$38="","",SUMPRODUCT((Plan!$A$3:$A$302=$A$38)*(Plan!$C$3:$C$302="Tentative")*Plan!O$3:O$302*Plan!$D$3:$D$302))</f>
        <v/>
      </c>
      <c r="N41" s="18">
        <f>IF($A$38="","",SUMPRODUCT((Plan!$A$3:$A$302=$A$38)*(Plan!$C$3:$C$302="Tentative")*Plan!P$3:P$302*Plan!$D$3:$D$302))</f>
        <v/>
      </c>
    </row>
    <row r="42">
      <c r="B42">
        <f>IF($A$38="","","% booked (confirmed + weighted)")</f>
        <v/>
      </c>
      <c r="C42" s="19">
        <f>IF($A$38="","",IF(C38=0,"",(C39+C41)/C38))</f>
        <v/>
      </c>
      <c r="D42" s="19">
        <f>IF($A$38="","",IF(D38=0,"",(D39+D41)/D38))</f>
        <v/>
      </c>
      <c r="E42" s="19">
        <f>IF($A$38="","",IF(E38=0,"",(E39+E41)/E38))</f>
        <v/>
      </c>
      <c r="F42" s="19">
        <f>IF($A$38="","",IF(F38=0,"",(F39+F41)/F38))</f>
        <v/>
      </c>
      <c r="G42" s="19">
        <f>IF($A$38="","",IF(G38=0,"",(G39+G41)/G38))</f>
        <v/>
      </c>
      <c r="H42" s="19">
        <f>IF($A$38="","",IF(H38=0,"",(H39+H41)/H38))</f>
        <v/>
      </c>
      <c r="I42" s="19">
        <f>IF($A$38="","",IF(I38=0,"",(I39+I41)/I38))</f>
        <v/>
      </c>
      <c r="J42" s="19">
        <f>IF($A$38="","",IF(J38=0,"",(J39+J41)/J38))</f>
        <v/>
      </c>
      <c r="K42" s="19">
        <f>IF($A$38="","",IF(K38=0,"",(K39+K41)/K38))</f>
        <v/>
      </c>
      <c r="L42" s="19">
        <f>IF($A$38="","",IF(L38=0,"",(L39+L41)/L38))</f>
        <v/>
      </c>
      <c r="M42" s="19">
        <f>IF($A$38="","",IF(M38=0,"",(M39+M41)/M38))</f>
        <v/>
      </c>
      <c r="N42" s="19">
        <f>IF($A$38="","",IF(N38=0,"",(N39+N41)/N38))</f>
        <v/>
      </c>
    </row>
    <row r="43">
      <c r="B43">
        <f>IF($A$38="","","Status")</f>
        <v/>
      </c>
      <c r="C43">
        <f>IF($A$38="","",IF(C38=0,IF(C39+C40&gt;0,"Booked while off","Off"),IF(C42&gt;OverAbove,"Over",IF(C42&lt;UnderBelow,"Under","OK"))))</f>
        <v/>
      </c>
      <c r="D43">
        <f>IF($A$38="","",IF(D38=0,IF(D39+D40&gt;0,"Booked while off","Off"),IF(D42&gt;OverAbove,"Over",IF(D42&lt;UnderBelow,"Under","OK"))))</f>
        <v/>
      </c>
      <c r="E43">
        <f>IF($A$38="","",IF(E38=0,IF(E39+E40&gt;0,"Booked while off","Off"),IF(E42&gt;OverAbove,"Over",IF(E42&lt;UnderBelow,"Under","OK"))))</f>
        <v/>
      </c>
      <c r="F43">
        <f>IF($A$38="","",IF(F38=0,IF(F39+F40&gt;0,"Booked while off","Off"),IF(F42&gt;OverAbove,"Over",IF(F42&lt;UnderBelow,"Under","OK"))))</f>
        <v/>
      </c>
      <c r="G43">
        <f>IF($A$38="","",IF(G38=0,IF(G39+G40&gt;0,"Booked while off","Off"),IF(G42&gt;OverAbove,"Over",IF(G42&lt;UnderBelow,"Under","OK"))))</f>
        <v/>
      </c>
      <c r="H43">
        <f>IF($A$38="","",IF(H38=0,IF(H39+H40&gt;0,"Booked while off","Off"),IF(H42&gt;OverAbove,"Over",IF(H42&lt;UnderBelow,"Under","OK"))))</f>
        <v/>
      </c>
      <c r="I43">
        <f>IF($A$38="","",IF(I38=0,IF(I39+I40&gt;0,"Booked while off","Off"),IF(I42&gt;OverAbove,"Over",IF(I42&lt;UnderBelow,"Under","OK"))))</f>
        <v/>
      </c>
      <c r="J43">
        <f>IF($A$38="","",IF(J38=0,IF(J39+J40&gt;0,"Booked while off","Off"),IF(J42&gt;OverAbove,"Over",IF(J42&lt;UnderBelow,"Under","OK"))))</f>
        <v/>
      </c>
      <c r="K43">
        <f>IF($A$38="","",IF(K38=0,IF(K39+K40&gt;0,"Booked while off","Off"),IF(K42&gt;OverAbove,"Over",IF(K42&lt;UnderBelow,"Under","OK"))))</f>
        <v/>
      </c>
      <c r="L43">
        <f>IF($A$38="","",IF(L38=0,IF(L39+L40&gt;0,"Booked while off","Off"),IF(L42&gt;OverAbove,"Over",IF(L42&lt;UnderBelow,"Under","OK"))))</f>
        <v/>
      </c>
      <c r="M43">
        <f>IF($A$38="","",IF(M38=0,IF(M39+M40&gt;0,"Booked while off","Off"),IF(M42&gt;OverAbove,"Over",IF(M42&lt;UnderBelow,"Under","OK"))))</f>
        <v/>
      </c>
      <c r="N43">
        <f>IF($A$38="","",IF(N38=0,IF(N39+N40&gt;0,"Booked while off","Off"),IF(N42&gt;OverAbove,"Over",IF(N42&lt;UnderBelow,"Under","OK"))))</f>
        <v/>
      </c>
    </row>
    <row r="44"/>
    <row r="45">
      <c r="A45" s="2">
        <f>IF(People!$A$9="","",People!$A$9)</f>
        <v/>
      </c>
      <c r="B45">
        <f>IF($A$45="","","Available")</f>
        <v/>
      </c>
      <c r="C45" s="18">
        <f>IF($A$45="","",MAX(0,People!$C$9-Leave!B9*HoursPerDay))</f>
        <v/>
      </c>
      <c r="D45" s="18">
        <f>IF($A$45="","",MAX(0,People!$C$9-Leave!C9*HoursPerDay))</f>
        <v/>
      </c>
      <c r="E45" s="18">
        <f>IF($A$45="","",MAX(0,People!$C$9-Leave!D9*HoursPerDay))</f>
        <v/>
      </c>
      <c r="F45" s="18">
        <f>IF($A$45="","",MAX(0,People!$C$9-Leave!E9*HoursPerDay))</f>
        <v/>
      </c>
      <c r="G45" s="18">
        <f>IF($A$45="","",MAX(0,People!$C$9-Leave!F9*HoursPerDay))</f>
        <v/>
      </c>
      <c r="H45" s="18">
        <f>IF($A$45="","",MAX(0,People!$C$9-Leave!G9*HoursPerDay))</f>
        <v/>
      </c>
      <c r="I45" s="18">
        <f>IF($A$45="","",MAX(0,People!$C$9-Leave!H9*HoursPerDay))</f>
        <v/>
      </c>
      <c r="J45" s="18">
        <f>IF($A$45="","",MAX(0,People!$C$9-Leave!I9*HoursPerDay))</f>
        <v/>
      </c>
      <c r="K45" s="18">
        <f>IF($A$45="","",MAX(0,People!$C$9-Leave!J9*HoursPerDay))</f>
        <v/>
      </c>
      <c r="L45" s="18">
        <f>IF($A$45="","",MAX(0,People!$C$9-Leave!K9*HoursPerDay))</f>
        <v/>
      </c>
      <c r="M45" s="18">
        <f>IF($A$45="","",MAX(0,People!$C$9-Leave!L9*HoursPerDay))</f>
        <v/>
      </c>
      <c r="N45" s="18">
        <f>IF($A$45="","",MAX(0,People!$C$9-Leave!M9*HoursPerDay))</f>
        <v/>
      </c>
    </row>
    <row r="46">
      <c r="B46">
        <f>IF($A$45="","","Confirmed")</f>
        <v/>
      </c>
      <c r="C46" s="18">
        <f>IF($A$45="","",SUMIFS(Plan!E$3:E$302,Plan!$A$3:$A$302,$A$45,Plan!$C$3:$C$302,"Confirmed"))</f>
        <v/>
      </c>
      <c r="D46" s="18">
        <f>IF($A$45="","",SUMIFS(Plan!F$3:F$302,Plan!$A$3:$A$302,$A$45,Plan!$C$3:$C$302,"Confirmed"))</f>
        <v/>
      </c>
      <c r="E46" s="18">
        <f>IF($A$45="","",SUMIFS(Plan!G$3:G$302,Plan!$A$3:$A$302,$A$45,Plan!$C$3:$C$302,"Confirmed"))</f>
        <v/>
      </c>
      <c r="F46" s="18">
        <f>IF($A$45="","",SUMIFS(Plan!H$3:H$302,Plan!$A$3:$A$302,$A$45,Plan!$C$3:$C$302,"Confirmed"))</f>
        <v/>
      </c>
      <c r="G46" s="18">
        <f>IF($A$45="","",SUMIFS(Plan!I$3:I$302,Plan!$A$3:$A$302,$A$45,Plan!$C$3:$C$302,"Confirmed"))</f>
        <v/>
      </c>
      <c r="H46" s="18">
        <f>IF($A$45="","",SUMIFS(Plan!J$3:J$302,Plan!$A$3:$A$302,$A$45,Plan!$C$3:$C$302,"Confirmed"))</f>
        <v/>
      </c>
      <c r="I46" s="18">
        <f>IF($A$45="","",SUMIFS(Plan!K$3:K$302,Plan!$A$3:$A$302,$A$45,Plan!$C$3:$C$302,"Confirmed"))</f>
        <v/>
      </c>
      <c r="J46" s="18">
        <f>IF($A$45="","",SUMIFS(Plan!L$3:L$302,Plan!$A$3:$A$302,$A$45,Plan!$C$3:$C$302,"Confirmed"))</f>
        <v/>
      </c>
      <c r="K46" s="18">
        <f>IF($A$45="","",SUMIFS(Plan!M$3:M$302,Plan!$A$3:$A$302,$A$45,Plan!$C$3:$C$302,"Confirmed"))</f>
        <v/>
      </c>
      <c r="L46" s="18">
        <f>IF($A$45="","",SUMIFS(Plan!N$3:N$302,Plan!$A$3:$A$302,$A$45,Plan!$C$3:$C$302,"Confirmed"))</f>
        <v/>
      </c>
      <c r="M46" s="18">
        <f>IF($A$45="","",SUMIFS(Plan!O$3:O$302,Plan!$A$3:$A$302,$A$45,Plan!$C$3:$C$302,"Confirmed"))</f>
        <v/>
      </c>
      <c r="N46" s="18">
        <f>IF($A$45="","",SUMIFS(Plan!P$3:P$302,Plan!$A$3:$A$302,$A$45,Plan!$C$3:$C$302,"Confirmed"))</f>
        <v/>
      </c>
    </row>
    <row r="47">
      <c r="B47">
        <f>IF($A$45="","","Tentative")</f>
        <v/>
      </c>
      <c r="C47" s="18">
        <f>IF($A$45="","",SUMIFS(Plan!E$3:E$302,Plan!$A$3:$A$302,$A$45,Plan!$C$3:$C$302,"Tentative"))</f>
        <v/>
      </c>
      <c r="D47" s="18">
        <f>IF($A$45="","",SUMIFS(Plan!F$3:F$302,Plan!$A$3:$A$302,$A$45,Plan!$C$3:$C$302,"Tentative"))</f>
        <v/>
      </c>
      <c r="E47" s="18">
        <f>IF($A$45="","",SUMIFS(Plan!G$3:G$302,Plan!$A$3:$A$302,$A$45,Plan!$C$3:$C$302,"Tentative"))</f>
        <v/>
      </c>
      <c r="F47" s="18">
        <f>IF($A$45="","",SUMIFS(Plan!H$3:H$302,Plan!$A$3:$A$302,$A$45,Plan!$C$3:$C$302,"Tentative"))</f>
        <v/>
      </c>
      <c r="G47" s="18">
        <f>IF($A$45="","",SUMIFS(Plan!I$3:I$302,Plan!$A$3:$A$302,$A$45,Plan!$C$3:$C$302,"Tentative"))</f>
        <v/>
      </c>
      <c r="H47" s="18">
        <f>IF($A$45="","",SUMIFS(Plan!J$3:J$302,Plan!$A$3:$A$302,$A$45,Plan!$C$3:$C$302,"Tentative"))</f>
        <v/>
      </c>
      <c r="I47" s="18">
        <f>IF($A$45="","",SUMIFS(Plan!K$3:K$302,Plan!$A$3:$A$302,$A$45,Plan!$C$3:$C$302,"Tentative"))</f>
        <v/>
      </c>
      <c r="J47" s="18">
        <f>IF($A$45="","",SUMIFS(Plan!L$3:L$302,Plan!$A$3:$A$302,$A$45,Plan!$C$3:$C$302,"Tentative"))</f>
        <v/>
      </c>
      <c r="K47" s="18">
        <f>IF($A$45="","",SUMIFS(Plan!M$3:M$302,Plan!$A$3:$A$302,$A$45,Plan!$C$3:$C$302,"Tentative"))</f>
        <v/>
      </c>
      <c r="L47" s="18">
        <f>IF($A$45="","",SUMIFS(Plan!N$3:N$302,Plan!$A$3:$A$302,$A$45,Plan!$C$3:$C$302,"Tentative"))</f>
        <v/>
      </c>
      <c r="M47" s="18">
        <f>IF($A$45="","",SUMIFS(Plan!O$3:O$302,Plan!$A$3:$A$302,$A$45,Plan!$C$3:$C$302,"Tentative"))</f>
        <v/>
      </c>
      <c r="N47" s="18">
        <f>IF($A$45="","",SUMIFS(Plan!P$3:P$302,Plan!$A$3:$A$302,$A$45,Plan!$C$3:$C$302,"Tentative"))</f>
        <v/>
      </c>
    </row>
    <row r="48">
      <c r="B48">
        <f>IF($A$45="","","Weighted tentative")</f>
        <v/>
      </c>
      <c r="C48" s="18">
        <f>IF($A$45="","",SUMPRODUCT((Plan!$A$3:$A$302=$A$45)*(Plan!$C$3:$C$302="Tentative")*Plan!E$3:E$302*Plan!$D$3:$D$302))</f>
        <v/>
      </c>
      <c r="D48" s="18">
        <f>IF($A$45="","",SUMPRODUCT((Plan!$A$3:$A$302=$A$45)*(Plan!$C$3:$C$302="Tentative")*Plan!F$3:F$302*Plan!$D$3:$D$302))</f>
        <v/>
      </c>
      <c r="E48" s="18">
        <f>IF($A$45="","",SUMPRODUCT((Plan!$A$3:$A$302=$A$45)*(Plan!$C$3:$C$302="Tentative")*Plan!G$3:G$302*Plan!$D$3:$D$302))</f>
        <v/>
      </c>
      <c r="F48" s="18">
        <f>IF($A$45="","",SUMPRODUCT((Plan!$A$3:$A$302=$A$45)*(Plan!$C$3:$C$302="Tentative")*Plan!H$3:H$302*Plan!$D$3:$D$302))</f>
        <v/>
      </c>
      <c r="G48" s="18">
        <f>IF($A$45="","",SUMPRODUCT((Plan!$A$3:$A$302=$A$45)*(Plan!$C$3:$C$302="Tentative")*Plan!I$3:I$302*Plan!$D$3:$D$302))</f>
        <v/>
      </c>
      <c r="H48" s="18">
        <f>IF($A$45="","",SUMPRODUCT((Plan!$A$3:$A$302=$A$45)*(Plan!$C$3:$C$302="Tentative")*Plan!J$3:J$302*Plan!$D$3:$D$302))</f>
        <v/>
      </c>
      <c r="I48" s="18">
        <f>IF($A$45="","",SUMPRODUCT((Plan!$A$3:$A$302=$A$45)*(Plan!$C$3:$C$302="Tentative")*Plan!K$3:K$302*Plan!$D$3:$D$302))</f>
        <v/>
      </c>
      <c r="J48" s="18">
        <f>IF($A$45="","",SUMPRODUCT((Plan!$A$3:$A$302=$A$45)*(Plan!$C$3:$C$302="Tentative")*Plan!L$3:L$302*Plan!$D$3:$D$302))</f>
        <v/>
      </c>
      <c r="K48" s="18">
        <f>IF($A$45="","",SUMPRODUCT((Plan!$A$3:$A$302=$A$45)*(Plan!$C$3:$C$302="Tentative")*Plan!M$3:M$302*Plan!$D$3:$D$302))</f>
        <v/>
      </c>
      <c r="L48" s="18">
        <f>IF($A$45="","",SUMPRODUCT((Plan!$A$3:$A$302=$A$45)*(Plan!$C$3:$C$302="Tentative")*Plan!N$3:N$302*Plan!$D$3:$D$302))</f>
        <v/>
      </c>
      <c r="M48" s="18">
        <f>IF($A$45="","",SUMPRODUCT((Plan!$A$3:$A$302=$A$45)*(Plan!$C$3:$C$302="Tentative")*Plan!O$3:O$302*Plan!$D$3:$D$302))</f>
        <v/>
      </c>
      <c r="N48" s="18">
        <f>IF($A$45="","",SUMPRODUCT((Plan!$A$3:$A$302=$A$45)*(Plan!$C$3:$C$302="Tentative")*Plan!P$3:P$302*Plan!$D$3:$D$302))</f>
        <v/>
      </c>
    </row>
    <row r="49">
      <c r="B49">
        <f>IF($A$45="","","% booked (confirmed + weighted)")</f>
        <v/>
      </c>
      <c r="C49" s="19">
        <f>IF($A$45="","",IF(C45=0,"",(C46+C48)/C45))</f>
        <v/>
      </c>
      <c r="D49" s="19">
        <f>IF($A$45="","",IF(D45=0,"",(D46+D48)/D45))</f>
        <v/>
      </c>
      <c r="E49" s="19">
        <f>IF($A$45="","",IF(E45=0,"",(E46+E48)/E45))</f>
        <v/>
      </c>
      <c r="F49" s="19">
        <f>IF($A$45="","",IF(F45=0,"",(F46+F48)/F45))</f>
        <v/>
      </c>
      <c r="G49" s="19">
        <f>IF($A$45="","",IF(G45=0,"",(G46+G48)/G45))</f>
        <v/>
      </c>
      <c r="H49" s="19">
        <f>IF($A$45="","",IF(H45=0,"",(H46+H48)/H45))</f>
        <v/>
      </c>
      <c r="I49" s="19">
        <f>IF($A$45="","",IF(I45=0,"",(I46+I48)/I45))</f>
        <v/>
      </c>
      <c r="J49" s="19">
        <f>IF($A$45="","",IF(J45=0,"",(J46+J48)/J45))</f>
        <v/>
      </c>
      <c r="K49" s="19">
        <f>IF($A$45="","",IF(K45=0,"",(K46+K48)/K45))</f>
        <v/>
      </c>
      <c r="L49" s="19">
        <f>IF($A$45="","",IF(L45=0,"",(L46+L48)/L45))</f>
        <v/>
      </c>
      <c r="M49" s="19">
        <f>IF($A$45="","",IF(M45=0,"",(M46+M48)/M45))</f>
        <v/>
      </c>
      <c r="N49" s="19">
        <f>IF($A$45="","",IF(N45=0,"",(N46+N48)/N45))</f>
        <v/>
      </c>
    </row>
    <row r="50">
      <c r="B50">
        <f>IF($A$45="","","Status")</f>
        <v/>
      </c>
      <c r="C50">
        <f>IF($A$45="","",IF(C45=0,IF(C46+C47&gt;0,"Booked while off","Off"),IF(C49&gt;OverAbove,"Over",IF(C49&lt;UnderBelow,"Under","OK"))))</f>
        <v/>
      </c>
      <c r="D50">
        <f>IF($A$45="","",IF(D45=0,IF(D46+D47&gt;0,"Booked while off","Off"),IF(D49&gt;OverAbove,"Over",IF(D49&lt;UnderBelow,"Under","OK"))))</f>
        <v/>
      </c>
      <c r="E50">
        <f>IF($A$45="","",IF(E45=0,IF(E46+E47&gt;0,"Booked while off","Off"),IF(E49&gt;OverAbove,"Over",IF(E49&lt;UnderBelow,"Under","OK"))))</f>
        <v/>
      </c>
      <c r="F50">
        <f>IF($A$45="","",IF(F45=0,IF(F46+F47&gt;0,"Booked while off","Off"),IF(F49&gt;OverAbove,"Over",IF(F49&lt;UnderBelow,"Under","OK"))))</f>
        <v/>
      </c>
      <c r="G50">
        <f>IF($A$45="","",IF(G45=0,IF(G46+G47&gt;0,"Booked while off","Off"),IF(G49&gt;OverAbove,"Over",IF(G49&lt;UnderBelow,"Under","OK"))))</f>
        <v/>
      </c>
      <c r="H50">
        <f>IF($A$45="","",IF(H45=0,IF(H46+H47&gt;0,"Booked while off","Off"),IF(H49&gt;OverAbove,"Over",IF(H49&lt;UnderBelow,"Under","OK"))))</f>
        <v/>
      </c>
      <c r="I50">
        <f>IF($A$45="","",IF(I45=0,IF(I46+I47&gt;0,"Booked while off","Off"),IF(I49&gt;OverAbove,"Over",IF(I49&lt;UnderBelow,"Under","OK"))))</f>
        <v/>
      </c>
      <c r="J50">
        <f>IF($A$45="","",IF(J45=0,IF(J46+J47&gt;0,"Booked while off","Off"),IF(J49&gt;OverAbove,"Over",IF(J49&lt;UnderBelow,"Under","OK"))))</f>
        <v/>
      </c>
      <c r="K50">
        <f>IF($A$45="","",IF(K45=0,IF(K46+K47&gt;0,"Booked while off","Off"),IF(K49&gt;OverAbove,"Over",IF(K49&lt;UnderBelow,"Under","OK"))))</f>
        <v/>
      </c>
      <c r="L50">
        <f>IF($A$45="","",IF(L45=0,IF(L46+L47&gt;0,"Booked while off","Off"),IF(L49&gt;OverAbove,"Over",IF(L49&lt;UnderBelow,"Under","OK"))))</f>
        <v/>
      </c>
      <c r="M50">
        <f>IF($A$45="","",IF(M45=0,IF(M46+M47&gt;0,"Booked while off","Off"),IF(M49&gt;OverAbove,"Over",IF(M49&lt;UnderBelow,"Under","OK"))))</f>
        <v/>
      </c>
      <c r="N50">
        <f>IF($A$45="","",IF(N45=0,IF(N46+N47&gt;0,"Booked while off","Off"),IF(N49&gt;OverAbove,"Over",IF(N49&lt;UnderBelow,"Under","OK"))))</f>
        <v/>
      </c>
    </row>
    <row r="51"/>
    <row r="52">
      <c r="A52" s="2">
        <f>IF(People!$A$10="","",People!$A$10)</f>
        <v/>
      </c>
      <c r="B52">
        <f>IF($A$52="","","Available")</f>
        <v/>
      </c>
      <c r="C52" s="18">
        <f>IF($A$52="","",MAX(0,People!$C$10-Leave!B10*HoursPerDay))</f>
        <v/>
      </c>
      <c r="D52" s="18">
        <f>IF($A$52="","",MAX(0,People!$C$10-Leave!C10*HoursPerDay))</f>
        <v/>
      </c>
      <c r="E52" s="18">
        <f>IF($A$52="","",MAX(0,People!$C$10-Leave!D10*HoursPerDay))</f>
        <v/>
      </c>
      <c r="F52" s="18">
        <f>IF($A$52="","",MAX(0,People!$C$10-Leave!E10*HoursPerDay))</f>
        <v/>
      </c>
      <c r="G52" s="18">
        <f>IF($A$52="","",MAX(0,People!$C$10-Leave!F10*HoursPerDay))</f>
        <v/>
      </c>
      <c r="H52" s="18">
        <f>IF($A$52="","",MAX(0,People!$C$10-Leave!G10*HoursPerDay))</f>
        <v/>
      </c>
      <c r="I52" s="18">
        <f>IF($A$52="","",MAX(0,People!$C$10-Leave!H10*HoursPerDay))</f>
        <v/>
      </c>
      <c r="J52" s="18">
        <f>IF($A$52="","",MAX(0,People!$C$10-Leave!I10*HoursPerDay))</f>
        <v/>
      </c>
      <c r="K52" s="18">
        <f>IF($A$52="","",MAX(0,People!$C$10-Leave!J10*HoursPerDay))</f>
        <v/>
      </c>
      <c r="L52" s="18">
        <f>IF($A$52="","",MAX(0,People!$C$10-Leave!K10*HoursPerDay))</f>
        <v/>
      </c>
      <c r="M52" s="18">
        <f>IF($A$52="","",MAX(0,People!$C$10-Leave!L10*HoursPerDay))</f>
        <v/>
      </c>
      <c r="N52" s="18">
        <f>IF($A$52="","",MAX(0,People!$C$10-Leave!M10*HoursPerDay))</f>
        <v/>
      </c>
    </row>
    <row r="53">
      <c r="B53">
        <f>IF($A$52="","","Confirmed")</f>
        <v/>
      </c>
      <c r="C53" s="18">
        <f>IF($A$52="","",SUMIFS(Plan!E$3:E$302,Plan!$A$3:$A$302,$A$52,Plan!$C$3:$C$302,"Confirmed"))</f>
        <v/>
      </c>
      <c r="D53" s="18">
        <f>IF($A$52="","",SUMIFS(Plan!F$3:F$302,Plan!$A$3:$A$302,$A$52,Plan!$C$3:$C$302,"Confirmed"))</f>
        <v/>
      </c>
      <c r="E53" s="18">
        <f>IF($A$52="","",SUMIFS(Plan!G$3:G$302,Plan!$A$3:$A$302,$A$52,Plan!$C$3:$C$302,"Confirmed"))</f>
        <v/>
      </c>
      <c r="F53" s="18">
        <f>IF($A$52="","",SUMIFS(Plan!H$3:H$302,Plan!$A$3:$A$302,$A$52,Plan!$C$3:$C$302,"Confirmed"))</f>
        <v/>
      </c>
      <c r="G53" s="18">
        <f>IF($A$52="","",SUMIFS(Plan!I$3:I$302,Plan!$A$3:$A$302,$A$52,Plan!$C$3:$C$302,"Confirmed"))</f>
        <v/>
      </c>
      <c r="H53" s="18">
        <f>IF($A$52="","",SUMIFS(Plan!J$3:J$302,Plan!$A$3:$A$302,$A$52,Plan!$C$3:$C$302,"Confirmed"))</f>
        <v/>
      </c>
      <c r="I53" s="18">
        <f>IF($A$52="","",SUMIFS(Plan!K$3:K$302,Plan!$A$3:$A$302,$A$52,Plan!$C$3:$C$302,"Confirmed"))</f>
        <v/>
      </c>
      <c r="J53" s="18">
        <f>IF($A$52="","",SUMIFS(Plan!L$3:L$302,Plan!$A$3:$A$302,$A$52,Plan!$C$3:$C$302,"Confirmed"))</f>
        <v/>
      </c>
      <c r="K53" s="18">
        <f>IF($A$52="","",SUMIFS(Plan!M$3:M$302,Plan!$A$3:$A$302,$A$52,Plan!$C$3:$C$302,"Confirmed"))</f>
        <v/>
      </c>
      <c r="L53" s="18">
        <f>IF($A$52="","",SUMIFS(Plan!N$3:N$302,Plan!$A$3:$A$302,$A$52,Plan!$C$3:$C$302,"Confirmed"))</f>
        <v/>
      </c>
      <c r="M53" s="18">
        <f>IF($A$52="","",SUMIFS(Plan!O$3:O$302,Plan!$A$3:$A$302,$A$52,Plan!$C$3:$C$302,"Confirmed"))</f>
        <v/>
      </c>
      <c r="N53" s="18">
        <f>IF($A$52="","",SUMIFS(Plan!P$3:P$302,Plan!$A$3:$A$302,$A$52,Plan!$C$3:$C$302,"Confirmed"))</f>
        <v/>
      </c>
    </row>
    <row r="54">
      <c r="B54">
        <f>IF($A$52="","","Tentative")</f>
        <v/>
      </c>
      <c r="C54" s="18">
        <f>IF($A$52="","",SUMIFS(Plan!E$3:E$302,Plan!$A$3:$A$302,$A$52,Plan!$C$3:$C$302,"Tentative"))</f>
        <v/>
      </c>
      <c r="D54" s="18">
        <f>IF($A$52="","",SUMIFS(Plan!F$3:F$302,Plan!$A$3:$A$302,$A$52,Plan!$C$3:$C$302,"Tentative"))</f>
        <v/>
      </c>
      <c r="E54" s="18">
        <f>IF($A$52="","",SUMIFS(Plan!G$3:G$302,Plan!$A$3:$A$302,$A$52,Plan!$C$3:$C$302,"Tentative"))</f>
        <v/>
      </c>
      <c r="F54" s="18">
        <f>IF($A$52="","",SUMIFS(Plan!H$3:H$302,Plan!$A$3:$A$302,$A$52,Plan!$C$3:$C$302,"Tentative"))</f>
        <v/>
      </c>
      <c r="G54" s="18">
        <f>IF($A$52="","",SUMIFS(Plan!I$3:I$302,Plan!$A$3:$A$302,$A$52,Plan!$C$3:$C$302,"Tentative"))</f>
        <v/>
      </c>
      <c r="H54" s="18">
        <f>IF($A$52="","",SUMIFS(Plan!J$3:J$302,Plan!$A$3:$A$302,$A$52,Plan!$C$3:$C$302,"Tentative"))</f>
        <v/>
      </c>
      <c r="I54" s="18">
        <f>IF($A$52="","",SUMIFS(Plan!K$3:K$302,Plan!$A$3:$A$302,$A$52,Plan!$C$3:$C$302,"Tentative"))</f>
        <v/>
      </c>
      <c r="J54" s="18">
        <f>IF($A$52="","",SUMIFS(Plan!L$3:L$302,Plan!$A$3:$A$302,$A$52,Plan!$C$3:$C$302,"Tentative"))</f>
        <v/>
      </c>
      <c r="K54" s="18">
        <f>IF($A$52="","",SUMIFS(Plan!M$3:M$302,Plan!$A$3:$A$302,$A$52,Plan!$C$3:$C$302,"Tentative"))</f>
        <v/>
      </c>
      <c r="L54" s="18">
        <f>IF($A$52="","",SUMIFS(Plan!N$3:N$302,Plan!$A$3:$A$302,$A$52,Plan!$C$3:$C$302,"Tentative"))</f>
        <v/>
      </c>
      <c r="M54" s="18">
        <f>IF($A$52="","",SUMIFS(Plan!O$3:O$302,Plan!$A$3:$A$302,$A$52,Plan!$C$3:$C$302,"Tentative"))</f>
        <v/>
      </c>
      <c r="N54" s="18">
        <f>IF($A$52="","",SUMIFS(Plan!P$3:P$302,Plan!$A$3:$A$302,$A$52,Plan!$C$3:$C$302,"Tentative"))</f>
        <v/>
      </c>
    </row>
    <row r="55">
      <c r="B55">
        <f>IF($A$52="","","Weighted tentative")</f>
        <v/>
      </c>
      <c r="C55" s="18">
        <f>IF($A$52="","",SUMPRODUCT((Plan!$A$3:$A$302=$A$52)*(Plan!$C$3:$C$302="Tentative")*Plan!E$3:E$302*Plan!$D$3:$D$302))</f>
        <v/>
      </c>
      <c r="D55" s="18">
        <f>IF($A$52="","",SUMPRODUCT((Plan!$A$3:$A$302=$A$52)*(Plan!$C$3:$C$302="Tentative")*Plan!F$3:F$302*Plan!$D$3:$D$302))</f>
        <v/>
      </c>
      <c r="E55" s="18">
        <f>IF($A$52="","",SUMPRODUCT((Plan!$A$3:$A$302=$A$52)*(Plan!$C$3:$C$302="Tentative")*Plan!G$3:G$302*Plan!$D$3:$D$302))</f>
        <v/>
      </c>
      <c r="F55" s="18">
        <f>IF($A$52="","",SUMPRODUCT((Plan!$A$3:$A$302=$A$52)*(Plan!$C$3:$C$302="Tentative")*Plan!H$3:H$302*Plan!$D$3:$D$302))</f>
        <v/>
      </c>
      <c r="G55" s="18">
        <f>IF($A$52="","",SUMPRODUCT((Plan!$A$3:$A$302=$A$52)*(Plan!$C$3:$C$302="Tentative")*Plan!I$3:I$302*Plan!$D$3:$D$302))</f>
        <v/>
      </c>
      <c r="H55" s="18">
        <f>IF($A$52="","",SUMPRODUCT((Plan!$A$3:$A$302=$A$52)*(Plan!$C$3:$C$302="Tentative")*Plan!J$3:J$302*Plan!$D$3:$D$302))</f>
        <v/>
      </c>
      <c r="I55" s="18">
        <f>IF($A$52="","",SUMPRODUCT((Plan!$A$3:$A$302=$A$52)*(Plan!$C$3:$C$302="Tentative")*Plan!K$3:K$302*Plan!$D$3:$D$302))</f>
        <v/>
      </c>
      <c r="J55" s="18">
        <f>IF($A$52="","",SUMPRODUCT((Plan!$A$3:$A$302=$A$52)*(Plan!$C$3:$C$302="Tentative")*Plan!L$3:L$302*Plan!$D$3:$D$302))</f>
        <v/>
      </c>
      <c r="K55" s="18">
        <f>IF($A$52="","",SUMPRODUCT((Plan!$A$3:$A$302=$A$52)*(Plan!$C$3:$C$302="Tentative")*Plan!M$3:M$302*Plan!$D$3:$D$302))</f>
        <v/>
      </c>
      <c r="L55" s="18">
        <f>IF($A$52="","",SUMPRODUCT((Plan!$A$3:$A$302=$A$52)*(Plan!$C$3:$C$302="Tentative")*Plan!N$3:N$302*Plan!$D$3:$D$302))</f>
        <v/>
      </c>
      <c r="M55" s="18">
        <f>IF($A$52="","",SUMPRODUCT((Plan!$A$3:$A$302=$A$52)*(Plan!$C$3:$C$302="Tentative")*Plan!O$3:O$302*Plan!$D$3:$D$302))</f>
        <v/>
      </c>
      <c r="N55" s="18">
        <f>IF($A$52="","",SUMPRODUCT((Plan!$A$3:$A$302=$A$52)*(Plan!$C$3:$C$302="Tentative")*Plan!P$3:P$302*Plan!$D$3:$D$302))</f>
        <v/>
      </c>
    </row>
    <row r="56">
      <c r="B56">
        <f>IF($A$52="","","% booked (confirmed + weighted)")</f>
        <v/>
      </c>
      <c r="C56" s="19">
        <f>IF($A$52="","",IF(C52=0,"",(C53+C55)/C52))</f>
        <v/>
      </c>
      <c r="D56" s="19">
        <f>IF($A$52="","",IF(D52=0,"",(D53+D55)/D52))</f>
        <v/>
      </c>
      <c r="E56" s="19">
        <f>IF($A$52="","",IF(E52=0,"",(E53+E55)/E52))</f>
        <v/>
      </c>
      <c r="F56" s="19">
        <f>IF($A$52="","",IF(F52=0,"",(F53+F55)/F52))</f>
        <v/>
      </c>
      <c r="G56" s="19">
        <f>IF($A$52="","",IF(G52=0,"",(G53+G55)/G52))</f>
        <v/>
      </c>
      <c r="H56" s="19">
        <f>IF($A$52="","",IF(H52=0,"",(H53+H55)/H52))</f>
        <v/>
      </c>
      <c r="I56" s="19">
        <f>IF($A$52="","",IF(I52=0,"",(I53+I55)/I52))</f>
        <v/>
      </c>
      <c r="J56" s="19">
        <f>IF($A$52="","",IF(J52=0,"",(J53+J55)/J52))</f>
        <v/>
      </c>
      <c r="K56" s="19">
        <f>IF($A$52="","",IF(K52=0,"",(K53+K55)/K52))</f>
        <v/>
      </c>
      <c r="L56" s="19">
        <f>IF($A$52="","",IF(L52=0,"",(L53+L55)/L52))</f>
        <v/>
      </c>
      <c r="M56" s="19">
        <f>IF($A$52="","",IF(M52=0,"",(M53+M55)/M52))</f>
        <v/>
      </c>
      <c r="N56" s="19">
        <f>IF($A$52="","",IF(N52=0,"",(N53+N55)/N52))</f>
        <v/>
      </c>
    </row>
    <row r="57">
      <c r="B57">
        <f>IF($A$52="","","Status")</f>
        <v/>
      </c>
      <c r="C57">
        <f>IF($A$52="","",IF(C52=0,IF(C53+C54&gt;0,"Booked while off","Off"),IF(C56&gt;OverAbove,"Over",IF(C56&lt;UnderBelow,"Under","OK"))))</f>
        <v/>
      </c>
      <c r="D57">
        <f>IF($A$52="","",IF(D52=0,IF(D53+D54&gt;0,"Booked while off","Off"),IF(D56&gt;OverAbove,"Over",IF(D56&lt;UnderBelow,"Under","OK"))))</f>
        <v/>
      </c>
      <c r="E57">
        <f>IF($A$52="","",IF(E52=0,IF(E53+E54&gt;0,"Booked while off","Off"),IF(E56&gt;OverAbove,"Over",IF(E56&lt;UnderBelow,"Under","OK"))))</f>
        <v/>
      </c>
      <c r="F57">
        <f>IF($A$52="","",IF(F52=0,IF(F53+F54&gt;0,"Booked while off","Off"),IF(F56&gt;OverAbove,"Over",IF(F56&lt;UnderBelow,"Under","OK"))))</f>
        <v/>
      </c>
      <c r="G57">
        <f>IF($A$52="","",IF(G52=0,IF(G53+G54&gt;0,"Booked while off","Off"),IF(G56&gt;OverAbove,"Over",IF(G56&lt;UnderBelow,"Under","OK"))))</f>
        <v/>
      </c>
      <c r="H57">
        <f>IF($A$52="","",IF(H52=0,IF(H53+H54&gt;0,"Booked while off","Off"),IF(H56&gt;OverAbove,"Over",IF(H56&lt;UnderBelow,"Under","OK"))))</f>
        <v/>
      </c>
      <c r="I57">
        <f>IF($A$52="","",IF(I52=0,IF(I53+I54&gt;0,"Booked while off","Off"),IF(I56&gt;OverAbove,"Over",IF(I56&lt;UnderBelow,"Under","OK"))))</f>
        <v/>
      </c>
      <c r="J57">
        <f>IF($A$52="","",IF(J52=0,IF(J53+J54&gt;0,"Booked while off","Off"),IF(J56&gt;OverAbove,"Over",IF(J56&lt;UnderBelow,"Under","OK"))))</f>
        <v/>
      </c>
      <c r="K57">
        <f>IF($A$52="","",IF(K52=0,IF(K53+K54&gt;0,"Booked while off","Off"),IF(K56&gt;OverAbove,"Over",IF(K56&lt;UnderBelow,"Under","OK"))))</f>
        <v/>
      </c>
      <c r="L57">
        <f>IF($A$52="","",IF(L52=0,IF(L53+L54&gt;0,"Booked while off","Off"),IF(L56&gt;OverAbove,"Over",IF(L56&lt;UnderBelow,"Under","OK"))))</f>
        <v/>
      </c>
      <c r="M57">
        <f>IF($A$52="","",IF(M52=0,IF(M53+M54&gt;0,"Booked while off","Off"),IF(M56&gt;OverAbove,"Over",IF(M56&lt;UnderBelow,"Under","OK"))))</f>
        <v/>
      </c>
      <c r="N57">
        <f>IF($A$52="","",IF(N52=0,IF(N53+N54&gt;0,"Booked while off","Off"),IF(N56&gt;OverAbove,"Over",IF(N56&lt;UnderBelow,"Under","OK"))))</f>
        <v/>
      </c>
    </row>
    <row r="58"/>
    <row r="59">
      <c r="A59" s="2">
        <f>IF(People!$A$11="","",People!$A$11)</f>
        <v/>
      </c>
      <c r="B59">
        <f>IF($A$59="","","Available")</f>
        <v/>
      </c>
      <c r="C59" s="18">
        <f>IF($A$59="","",MAX(0,People!$C$11-Leave!B11*HoursPerDay))</f>
        <v/>
      </c>
      <c r="D59" s="18">
        <f>IF($A$59="","",MAX(0,People!$C$11-Leave!C11*HoursPerDay))</f>
        <v/>
      </c>
      <c r="E59" s="18">
        <f>IF($A$59="","",MAX(0,People!$C$11-Leave!D11*HoursPerDay))</f>
        <v/>
      </c>
      <c r="F59" s="18">
        <f>IF($A$59="","",MAX(0,People!$C$11-Leave!E11*HoursPerDay))</f>
        <v/>
      </c>
      <c r="G59" s="18">
        <f>IF($A$59="","",MAX(0,People!$C$11-Leave!F11*HoursPerDay))</f>
        <v/>
      </c>
      <c r="H59" s="18">
        <f>IF($A$59="","",MAX(0,People!$C$11-Leave!G11*HoursPerDay))</f>
        <v/>
      </c>
      <c r="I59" s="18">
        <f>IF($A$59="","",MAX(0,People!$C$11-Leave!H11*HoursPerDay))</f>
        <v/>
      </c>
      <c r="J59" s="18">
        <f>IF($A$59="","",MAX(0,People!$C$11-Leave!I11*HoursPerDay))</f>
        <v/>
      </c>
      <c r="K59" s="18">
        <f>IF($A$59="","",MAX(0,People!$C$11-Leave!J11*HoursPerDay))</f>
        <v/>
      </c>
      <c r="L59" s="18">
        <f>IF($A$59="","",MAX(0,People!$C$11-Leave!K11*HoursPerDay))</f>
        <v/>
      </c>
      <c r="M59" s="18">
        <f>IF($A$59="","",MAX(0,People!$C$11-Leave!L11*HoursPerDay))</f>
        <v/>
      </c>
      <c r="N59" s="18">
        <f>IF($A$59="","",MAX(0,People!$C$11-Leave!M11*HoursPerDay))</f>
        <v/>
      </c>
    </row>
    <row r="60">
      <c r="B60">
        <f>IF($A$59="","","Confirmed")</f>
        <v/>
      </c>
      <c r="C60" s="18">
        <f>IF($A$59="","",SUMIFS(Plan!E$3:E$302,Plan!$A$3:$A$302,$A$59,Plan!$C$3:$C$302,"Confirmed"))</f>
        <v/>
      </c>
      <c r="D60" s="18">
        <f>IF($A$59="","",SUMIFS(Plan!F$3:F$302,Plan!$A$3:$A$302,$A$59,Plan!$C$3:$C$302,"Confirmed"))</f>
        <v/>
      </c>
      <c r="E60" s="18">
        <f>IF($A$59="","",SUMIFS(Plan!G$3:G$302,Plan!$A$3:$A$302,$A$59,Plan!$C$3:$C$302,"Confirmed"))</f>
        <v/>
      </c>
      <c r="F60" s="18">
        <f>IF($A$59="","",SUMIFS(Plan!H$3:H$302,Plan!$A$3:$A$302,$A$59,Plan!$C$3:$C$302,"Confirmed"))</f>
        <v/>
      </c>
      <c r="G60" s="18">
        <f>IF($A$59="","",SUMIFS(Plan!I$3:I$302,Plan!$A$3:$A$302,$A$59,Plan!$C$3:$C$302,"Confirmed"))</f>
        <v/>
      </c>
      <c r="H60" s="18">
        <f>IF($A$59="","",SUMIFS(Plan!J$3:J$302,Plan!$A$3:$A$302,$A$59,Plan!$C$3:$C$302,"Confirmed"))</f>
        <v/>
      </c>
      <c r="I60" s="18">
        <f>IF($A$59="","",SUMIFS(Plan!K$3:K$302,Plan!$A$3:$A$302,$A$59,Plan!$C$3:$C$302,"Confirmed"))</f>
        <v/>
      </c>
      <c r="J60" s="18">
        <f>IF($A$59="","",SUMIFS(Plan!L$3:L$302,Plan!$A$3:$A$302,$A$59,Plan!$C$3:$C$302,"Confirmed"))</f>
        <v/>
      </c>
      <c r="K60" s="18">
        <f>IF($A$59="","",SUMIFS(Plan!M$3:M$302,Plan!$A$3:$A$302,$A$59,Plan!$C$3:$C$302,"Confirmed"))</f>
        <v/>
      </c>
      <c r="L60" s="18">
        <f>IF($A$59="","",SUMIFS(Plan!N$3:N$302,Plan!$A$3:$A$302,$A$59,Plan!$C$3:$C$302,"Confirmed"))</f>
        <v/>
      </c>
      <c r="M60" s="18">
        <f>IF($A$59="","",SUMIFS(Plan!O$3:O$302,Plan!$A$3:$A$302,$A$59,Plan!$C$3:$C$302,"Confirmed"))</f>
        <v/>
      </c>
      <c r="N60" s="18">
        <f>IF($A$59="","",SUMIFS(Plan!P$3:P$302,Plan!$A$3:$A$302,$A$59,Plan!$C$3:$C$302,"Confirmed"))</f>
        <v/>
      </c>
    </row>
    <row r="61">
      <c r="B61">
        <f>IF($A$59="","","Tentative")</f>
        <v/>
      </c>
      <c r="C61" s="18">
        <f>IF($A$59="","",SUMIFS(Plan!E$3:E$302,Plan!$A$3:$A$302,$A$59,Plan!$C$3:$C$302,"Tentative"))</f>
        <v/>
      </c>
      <c r="D61" s="18">
        <f>IF($A$59="","",SUMIFS(Plan!F$3:F$302,Plan!$A$3:$A$302,$A$59,Plan!$C$3:$C$302,"Tentative"))</f>
        <v/>
      </c>
      <c r="E61" s="18">
        <f>IF($A$59="","",SUMIFS(Plan!G$3:G$302,Plan!$A$3:$A$302,$A$59,Plan!$C$3:$C$302,"Tentative"))</f>
        <v/>
      </c>
      <c r="F61" s="18">
        <f>IF($A$59="","",SUMIFS(Plan!H$3:H$302,Plan!$A$3:$A$302,$A$59,Plan!$C$3:$C$302,"Tentative"))</f>
        <v/>
      </c>
      <c r="G61" s="18">
        <f>IF($A$59="","",SUMIFS(Plan!I$3:I$302,Plan!$A$3:$A$302,$A$59,Plan!$C$3:$C$302,"Tentative"))</f>
        <v/>
      </c>
      <c r="H61" s="18">
        <f>IF($A$59="","",SUMIFS(Plan!J$3:J$302,Plan!$A$3:$A$302,$A$59,Plan!$C$3:$C$302,"Tentative"))</f>
        <v/>
      </c>
      <c r="I61" s="18">
        <f>IF($A$59="","",SUMIFS(Plan!K$3:K$302,Plan!$A$3:$A$302,$A$59,Plan!$C$3:$C$302,"Tentative"))</f>
        <v/>
      </c>
      <c r="J61" s="18">
        <f>IF($A$59="","",SUMIFS(Plan!L$3:L$302,Plan!$A$3:$A$302,$A$59,Plan!$C$3:$C$302,"Tentative"))</f>
        <v/>
      </c>
      <c r="K61" s="18">
        <f>IF($A$59="","",SUMIFS(Plan!M$3:M$302,Plan!$A$3:$A$302,$A$59,Plan!$C$3:$C$302,"Tentative"))</f>
        <v/>
      </c>
      <c r="L61" s="18">
        <f>IF($A$59="","",SUMIFS(Plan!N$3:N$302,Plan!$A$3:$A$302,$A$59,Plan!$C$3:$C$302,"Tentative"))</f>
        <v/>
      </c>
      <c r="M61" s="18">
        <f>IF($A$59="","",SUMIFS(Plan!O$3:O$302,Plan!$A$3:$A$302,$A$59,Plan!$C$3:$C$302,"Tentative"))</f>
        <v/>
      </c>
      <c r="N61" s="18">
        <f>IF($A$59="","",SUMIFS(Plan!P$3:P$302,Plan!$A$3:$A$302,$A$59,Plan!$C$3:$C$302,"Tentative"))</f>
        <v/>
      </c>
    </row>
    <row r="62">
      <c r="B62">
        <f>IF($A$59="","","Weighted tentative")</f>
        <v/>
      </c>
      <c r="C62" s="18">
        <f>IF($A$59="","",SUMPRODUCT((Plan!$A$3:$A$302=$A$59)*(Plan!$C$3:$C$302="Tentative")*Plan!E$3:E$302*Plan!$D$3:$D$302))</f>
        <v/>
      </c>
      <c r="D62" s="18">
        <f>IF($A$59="","",SUMPRODUCT((Plan!$A$3:$A$302=$A$59)*(Plan!$C$3:$C$302="Tentative")*Plan!F$3:F$302*Plan!$D$3:$D$302))</f>
        <v/>
      </c>
      <c r="E62" s="18">
        <f>IF($A$59="","",SUMPRODUCT((Plan!$A$3:$A$302=$A$59)*(Plan!$C$3:$C$302="Tentative")*Plan!G$3:G$302*Plan!$D$3:$D$302))</f>
        <v/>
      </c>
      <c r="F62" s="18">
        <f>IF($A$59="","",SUMPRODUCT((Plan!$A$3:$A$302=$A$59)*(Plan!$C$3:$C$302="Tentative")*Plan!H$3:H$302*Plan!$D$3:$D$302))</f>
        <v/>
      </c>
      <c r="G62" s="18">
        <f>IF($A$59="","",SUMPRODUCT((Plan!$A$3:$A$302=$A$59)*(Plan!$C$3:$C$302="Tentative")*Plan!I$3:I$302*Plan!$D$3:$D$302))</f>
        <v/>
      </c>
      <c r="H62" s="18">
        <f>IF($A$59="","",SUMPRODUCT((Plan!$A$3:$A$302=$A$59)*(Plan!$C$3:$C$302="Tentative")*Plan!J$3:J$302*Plan!$D$3:$D$302))</f>
        <v/>
      </c>
      <c r="I62" s="18">
        <f>IF($A$59="","",SUMPRODUCT((Plan!$A$3:$A$302=$A$59)*(Plan!$C$3:$C$302="Tentative")*Plan!K$3:K$302*Plan!$D$3:$D$302))</f>
        <v/>
      </c>
      <c r="J62" s="18">
        <f>IF($A$59="","",SUMPRODUCT((Plan!$A$3:$A$302=$A$59)*(Plan!$C$3:$C$302="Tentative")*Plan!L$3:L$302*Plan!$D$3:$D$302))</f>
        <v/>
      </c>
      <c r="K62" s="18">
        <f>IF($A$59="","",SUMPRODUCT((Plan!$A$3:$A$302=$A$59)*(Plan!$C$3:$C$302="Tentative")*Plan!M$3:M$302*Plan!$D$3:$D$302))</f>
        <v/>
      </c>
      <c r="L62" s="18">
        <f>IF($A$59="","",SUMPRODUCT((Plan!$A$3:$A$302=$A$59)*(Plan!$C$3:$C$302="Tentative")*Plan!N$3:N$302*Plan!$D$3:$D$302))</f>
        <v/>
      </c>
      <c r="M62" s="18">
        <f>IF($A$59="","",SUMPRODUCT((Plan!$A$3:$A$302=$A$59)*(Plan!$C$3:$C$302="Tentative")*Plan!O$3:O$302*Plan!$D$3:$D$302))</f>
        <v/>
      </c>
      <c r="N62" s="18">
        <f>IF($A$59="","",SUMPRODUCT((Plan!$A$3:$A$302=$A$59)*(Plan!$C$3:$C$302="Tentative")*Plan!P$3:P$302*Plan!$D$3:$D$302))</f>
        <v/>
      </c>
    </row>
    <row r="63">
      <c r="B63">
        <f>IF($A$59="","","% booked (confirmed + weighted)")</f>
        <v/>
      </c>
      <c r="C63" s="19">
        <f>IF($A$59="","",IF(C59=0,"",(C60+C62)/C59))</f>
        <v/>
      </c>
      <c r="D63" s="19">
        <f>IF($A$59="","",IF(D59=0,"",(D60+D62)/D59))</f>
        <v/>
      </c>
      <c r="E63" s="19">
        <f>IF($A$59="","",IF(E59=0,"",(E60+E62)/E59))</f>
        <v/>
      </c>
      <c r="F63" s="19">
        <f>IF($A$59="","",IF(F59=0,"",(F60+F62)/F59))</f>
        <v/>
      </c>
      <c r="G63" s="19">
        <f>IF($A$59="","",IF(G59=0,"",(G60+G62)/G59))</f>
        <v/>
      </c>
      <c r="H63" s="19">
        <f>IF($A$59="","",IF(H59=0,"",(H60+H62)/H59))</f>
        <v/>
      </c>
      <c r="I63" s="19">
        <f>IF($A$59="","",IF(I59=0,"",(I60+I62)/I59))</f>
        <v/>
      </c>
      <c r="J63" s="19">
        <f>IF($A$59="","",IF(J59=0,"",(J60+J62)/J59))</f>
        <v/>
      </c>
      <c r="K63" s="19">
        <f>IF($A$59="","",IF(K59=0,"",(K60+K62)/K59))</f>
        <v/>
      </c>
      <c r="L63" s="19">
        <f>IF($A$59="","",IF(L59=0,"",(L60+L62)/L59))</f>
        <v/>
      </c>
      <c r="M63" s="19">
        <f>IF($A$59="","",IF(M59=0,"",(M60+M62)/M59))</f>
        <v/>
      </c>
      <c r="N63" s="19">
        <f>IF($A$59="","",IF(N59=0,"",(N60+N62)/N59))</f>
        <v/>
      </c>
    </row>
    <row r="64">
      <c r="B64">
        <f>IF($A$59="","","Status")</f>
        <v/>
      </c>
      <c r="C64">
        <f>IF($A$59="","",IF(C59=0,IF(C60+C61&gt;0,"Booked while off","Off"),IF(C63&gt;OverAbove,"Over",IF(C63&lt;UnderBelow,"Under","OK"))))</f>
        <v/>
      </c>
      <c r="D64">
        <f>IF($A$59="","",IF(D59=0,IF(D60+D61&gt;0,"Booked while off","Off"),IF(D63&gt;OverAbove,"Over",IF(D63&lt;UnderBelow,"Under","OK"))))</f>
        <v/>
      </c>
      <c r="E64">
        <f>IF($A$59="","",IF(E59=0,IF(E60+E61&gt;0,"Booked while off","Off"),IF(E63&gt;OverAbove,"Over",IF(E63&lt;UnderBelow,"Under","OK"))))</f>
        <v/>
      </c>
      <c r="F64">
        <f>IF($A$59="","",IF(F59=0,IF(F60+F61&gt;0,"Booked while off","Off"),IF(F63&gt;OverAbove,"Over",IF(F63&lt;UnderBelow,"Under","OK"))))</f>
        <v/>
      </c>
      <c r="G64">
        <f>IF($A$59="","",IF(G59=0,IF(G60+G61&gt;0,"Booked while off","Off"),IF(G63&gt;OverAbove,"Over",IF(G63&lt;UnderBelow,"Under","OK"))))</f>
        <v/>
      </c>
      <c r="H64">
        <f>IF($A$59="","",IF(H59=0,IF(H60+H61&gt;0,"Booked while off","Off"),IF(H63&gt;OverAbove,"Over",IF(H63&lt;UnderBelow,"Under","OK"))))</f>
        <v/>
      </c>
      <c r="I64">
        <f>IF($A$59="","",IF(I59=0,IF(I60+I61&gt;0,"Booked while off","Off"),IF(I63&gt;OverAbove,"Over",IF(I63&lt;UnderBelow,"Under","OK"))))</f>
        <v/>
      </c>
      <c r="J64">
        <f>IF($A$59="","",IF(J59=0,IF(J60+J61&gt;0,"Booked while off","Off"),IF(J63&gt;OverAbove,"Over",IF(J63&lt;UnderBelow,"Under","OK"))))</f>
        <v/>
      </c>
      <c r="K64">
        <f>IF($A$59="","",IF(K59=0,IF(K60+K61&gt;0,"Booked while off","Off"),IF(K63&gt;OverAbove,"Over",IF(K63&lt;UnderBelow,"Under","OK"))))</f>
        <v/>
      </c>
      <c r="L64">
        <f>IF($A$59="","",IF(L59=0,IF(L60+L61&gt;0,"Booked while off","Off"),IF(L63&gt;OverAbove,"Over",IF(L63&lt;UnderBelow,"Under","OK"))))</f>
        <v/>
      </c>
      <c r="M64">
        <f>IF($A$59="","",IF(M59=0,IF(M60+M61&gt;0,"Booked while off","Off"),IF(M63&gt;OverAbove,"Over",IF(M63&lt;UnderBelow,"Under","OK"))))</f>
        <v/>
      </c>
      <c r="N64">
        <f>IF($A$59="","",IF(N59=0,IF(N60+N61&gt;0,"Booked while off","Off"),IF(N63&gt;OverAbove,"Over",IF(N63&lt;UnderBelow,"Under","OK"))))</f>
        <v/>
      </c>
    </row>
    <row r="65"/>
    <row r="66">
      <c r="A66" s="2">
        <f>IF(People!$A$12="","",People!$A$12)</f>
        <v/>
      </c>
      <c r="B66">
        <f>IF($A$66="","","Available")</f>
        <v/>
      </c>
      <c r="C66" s="18">
        <f>IF($A$66="","",MAX(0,People!$C$12-Leave!B12*HoursPerDay))</f>
        <v/>
      </c>
      <c r="D66" s="18">
        <f>IF($A$66="","",MAX(0,People!$C$12-Leave!C12*HoursPerDay))</f>
        <v/>
      </c>
      <c r="E66" s="18">
        <f>IF($A$66="","",MAX(0,People!$C$12-Leave!D12*HoursPerDay))</f>
        <v/>
      </c>
      <c r="F66" s="18">
        <f>IF($A$66="","",MAX(0,People!$C$12-Leave!E12*HoursPerDay))</f>
        <v/>
      </c>
      <c r="G66" s="18">
        <f>IF($A$66="","",MAX(0,People!$C$12-Leave!F12*HoursPerDay))</f>
        <v/>
      </c>
      <c r="H66" s="18">
        <f>IF($A$66="","",MAX(0,People!$C$12-Leave!G12*HoursPerDay))</f>
        <v/>
      </c>
      <c r="I66" s="18">
        <f>IF($A$66="","",MAX(0,People!$C$12-Leave!H12*HoursPerDay))</f>
        <v/>
      </c>
      <c r="J66" s="18">
        <f>IF($A$66="","",MAX(0,People!$C$12-Leave!I12*HoursPerDay))</f>
        <v/>
      </c>
      <c r="K66" s="18">
        <f>IF($A$66="","",MAX(0,People!$C$12-Leave!J12*HoursPerDay))</f>
        <v/>
      </c>
      <c r="L66" s="18">
        <f>IF($A$66="","",MAX(0,People!$C$12-Leave!K12*HoursPerDay))</f>
        <v/>
      </c>
      <c r="M66" s="18">
        <f>IF($A$66="","",MAX(0,People!$C$12-Leave!L12*HoursPerDay))</f>
        <v/>
      </c>
      <c r="N66" s="18">
        <f>IF($A$66="","",MAX(0,People!$C$12-Leave!M12*HoursPerDay))</f>
        <v/>
      </c>
    </row>
    <row r="67">
      <c r="B67">
        <f>IF($A$66="","","Confirmed")</f>
        <v/>
      </c>
      <c r="C67" s="18">
        <f>IF($A$66="","",SUMIFS(Plan!E$3:E$302,Plan!$A$3:$A$302,$A$66,Plan!$C$3:$C$302,"Confirmed"))</f>
        <v/>
      </c>
      <c r="D67" s="18">
        <f>IF($A$66="","",SUMIFS(Plan!F$3:F$302,Plan!$A$3:$A$302,$A$66,Plan!$C$3:$C$302,"Confirmed"))</f>
        <v/>
      </c>
      <c r="E67" s="18">
        <f>IF($A$66="","",SUMIFS(Plan!G$3:G$302,Plan!$A$3:$A$302,$A$66,Plan!$C$3:$C$302,"Confirmed"))</f>
        <v/>
      </c>
      <c r="F67" s="18">
        <f>IF($A$66="","",SUMIFS(Plan!H$3:H$302,Plan!$A$3:$A$302,$A$66,Plan!$C$3:$C$302,"Confirmed"))</f>
        <v/>
      </c>
      <c r="G67" s="18">
        <f>IF($A$66="","",SUMIFS(Plan!I$3:I$302,Plan!$A$3:$A$302,$A$66,Plan!$C$3:$C$302,"Confirmed"))</f>
        <v/>
      </c>
      <c r="H67" s="18">
        <f>IF($A$66="","",SUMIFS(Plan!J$3:J$302,Plan!$A$3:$A$302,$A$66,Plan!$C$3:$C$302,"Confirmed"))</f>
        <v/>
      </c>
      <c r="I67" s="18">
        <f>IF($A$66="","",SUMIFS(Plan!K$3:K$302,Plan!$A$3:$A$302,$A$66,Plan!$C$3:$C$302,"Confirmed"))</f>
        <v/>
      </c>
      <c r="J67" s="18">
        <f>IF($A$66="","",SUMIFS(Plan!L$3:L$302,Plan!$A$3:$A$302,$A$66,Plan!$C$3:$C$302,"Confirmed"))</f>
        <v/>
      </c>
      <c r="K67" s="18">
        <f>IF($A$66="","",SUMIFS(Plan!M$3:M$302,Plan!$A$3:$A$302,$A$66,Plan!$C$3:$C$302,"Confirmed"))</f>
        <v/>
      </c>
      <c r="L67" s="18">
        <f>IF($A$66="","",SUMIFS(Plan!N$3:N$302,Plan!$A$3:$A$302,$A$66,Plan!$C$3:$C$302,"Confirmed"))</f>
        <v/>
      </c>
      <c r="M67" s="18">
        <f>IF($A$66="","",SUMIFS(Plan!O$3:O$302,Plan!$A$3:$A$302,$A$66,Plan!$C$3:$C$302,"Confirmed"))</f>
        <v/>
      </c>
      <c r="N67" s="18">
        <f>IF($A$66="","",SUMIFS(Plan!P$3:P$302,Plan!$A$3:$A$302,$A$66,Plan!$C$3:$C$302,"Confirmed"))</f>
        <v/>
      </c>
    </row>
    <row r="68">
      <c r="B68">
        <f>IF($A$66="","","Tentative")</f>
        <v/>
      </c>
      <c r="C68" s="18">
        <f>IF($A$66="","",SUMIFS(Plan!E$3:E$302,Plan!$A$3:$A$302,$A$66,Plan!$C$3:$C$302,"Tentative"))</f>
        <v/>
      </c>
      <c r="D68" s="18">
        <f>IF($A$66="","",SUMIFS(Plan!F$3:F$302,Plan!$A$3:$A$302,$A$66,Plan!$C$3:$C$302,"Tentative"))</f>
        <v/>
      </c>
      <c r="E68" s="18">
        <f>IF($A$66="","",SUMIFS(Plan!G$3:G$302,Plan!$A$3:$A$302,$A$66,Plan!$C$3:$C$302,"Tentative"))</f>
        <v/>
      </c>
      <c r="F68" s="18">
        <f>IF($A$66="","",SUMIFS(Plan!H$3:H$302,Plan!$A$3:$A$302,$A$66,Plan!$C$3:$C$302,"Tentative"))</f>
        <v/>
      </c>
      <c r="G68" s="18">
        <f>IF($A$66="","",SUMIFS(Plan!I$3:I$302,Plan!$A$3:$A$302,$A$66,Plan!$C$3:$C$302,"Tentative"))</f>
        <v/>
      </c>
      <c r="H68" s="18">
        <f>IF($A$66="","",SUMIFS(Plan!J$3:J$302,Plan!$A$3:$A$302,$A$66,Plan!$C$3:$C$302,"Tentative"))</f>
        <v/>
      </c>
      <c r="I68" s="18">
        <f>IF($A$66="","",SUMIFS(Plan!K$3:K$302,Plan!$A$3:$A$302,$A$66,Plan!$C$3:$C$302,"Tentative"))</f>
        <v/>
      </c>
      <c r="J68" s="18">
        <f>IF($A$66="","",SUMIFS(Plan!L$3:L$302,Plan!$A$3:$A$302,$A$66,Plan!$C$3:$C$302,"Tentative"))</f>
        <v/>
      </c>
      <c r="K68" s="18">
        <f>IF($A$66="","",SUMIFS(Plan!M$3:M$302,Plan!$A$3:$A$302,$A$66,Plan!$C$3:$C$302,"Tentative"))</f>
        <v/>
      </c>
      <c r="L68" s="18">
        <f>IF($A$66="","",SUMIFS(Plan!N$3:N$302,Plan!$A$3:$A$302,$A$66,Plan!$C$3:$C$302,"Tentative"))</f>
        <v/>
      </c>
      <c r="M68" s="18">
        <f>IF($A$66="","",SUMIFS(Plan!O$3:O$302,Plan!$A$3:$A$302,$A$66,Plan!$C$3:$C$302,"Tentative"))</f>
        <v/>
      </c>
      <c r="N68" s="18">
        <f>IF($A$66="","",SUMIFS(Plan!P$3:P$302,Plan!$A$3:$A$302,$A$66,Plan!$C$3:$C$302,"Tentative"))</f>
        <v/>
      </c>
    </row>
    <row r="69">
      <c r="B69">
        <f>IF($A$66="","","Weighted tentative")</f>
        <v/>
      </c>
      <c r="C69" s="18">
        <f>IF($A$66="","",SUMPRODUCT((Plan!$A$3:$A$302=$A$66)*(Plan!$C$3:$C$302="Tentative")*Plan!E$3:E$302*Plan!$D$3:$D$302))</f>
        <v/>
      </c>
      <c r="D69" s="18">
        <f>IF($A$66="","",SUMPRODUCT((Plan!$A$3:$A$302=$A$66)*(Plan!$C$3:$C$302="Tentative")*Plan!F$3:F$302*Plan!$D$3:$D$302))</f>
        <v/>
      </c>
      <c r="E69" s="18">
        <f>IF($A$66="","",SUMPRODUCT((Plan!$A$3:$A$302=$A$66)*(Plan!$C$3:$C$302="Tentative")*Plan!G$3:G$302*Plan!$D$3:$D$302))</f>
        <v/>
      </c>
      <c r="F69" s="18">
        <f>IF($A$66="","",SUMPRODUCT((Plan!$A$3:$A$302=$A$66)*(Plan!$C$3:$C$302="Tentative")*Plan!H$3:H$302*Plan!$D$3:$D$302))</f>
        <v/>
      </c>
      <c r="G69" s="18">
        <f>IF($A$66="","",SUMPRODUCT((Plan!$A$3:$A$302=$A$66)*(Plan!$C$3:$C$302="Tentative")*Plan!I$3:I$302*Plan!$D$3:$D$302))</f>
        <v/>
      </c>
      <c r="H69" s="18">
        <f>IF($A$66="","",SUMPRODUCT((Plan!$A$3:$A$302=$A$66)*(Plan!$C$3:$C$302="Tentative")*Plan!J$3:J$302*Plan!$D$3:$D$302))</f>
        <v/>
      </c>
      <c r="I69" s="18">
        <f>IF($A$66="","",SUMPRODUCT((Plan!$A$3:$A$302=$A$66)*(Plan!$C$3:$C$302="Tentative")*Plan!K$3:K$302*Plan!$D$3:$D$302))</f>
        <v/>
      </c>
      <c r="J69" s="18">
        <f>IF($A$66="","",SUMPRODUCT((Plan!$A$3:$A$302=$A$66)*(Plan!$C$3:$C$302="Tentative")*Plan!L$3:L$302*Plan!$D$3:$D$302))</f>
        <v/>
      </c>
      <c r="K69" s="18">
        <f>IF($A$66="","",SUMPRODUCT((Plan!$A$3:$A$302=$A$66)*(Plan!$C$3:$C$302="Tentative")*Plan!M$3:M$302*Plan!$D$3:$D$302))</f>
        <v/>
      </c>
      <c r="L69" s="18">
        <f>IF($A$66="","",SUMPRODUCT((Plan!$A$3:$A$302=$A$66)*(Plan!$C$3:$C$302="Tentative")*Plan!N$3:N$302*Plan!$D$3:$D$302))</f>
        <v/>
      </c>
      <c r="M69" s="18">
        <f>IF($A$66="","",SUMPRODUCT((Plan!$A$3:$A$302=$A$66)*(Plan!$C$3:$C$302="Tentative")*Plan!O$3:O$302*Plan!$D$3:$D$302))</f>
        <v/>
      </c>
      <c r="N69" s="18">
        <f>IF($A$66="","",SUMPRODUCT((Plan!$A$3:$A$302=$A$66)*(Plan!$C$3:$C$302="Tentative")*Plan!P$3:P$302*Plan!$D$3:$D$302))</f>
        <v/>
      </c>
    </row>
    <row r="70">
      <c r="B70">
        <f>IF($A$66="","","% booked (confirmed + weighted)")</f>
        <v/>
      </c>
      <c r="C70" s="19">
        <f>IF($A$66="","",IF(C66=0,"",(C67+C69)/C66))</f>
        <v/>
      </c>
      <c r="D70" s="19">
        <f>IF($A$66="","",IF(D66=0,"",(D67+D69)/D66))</f>
        <v/>
      </c>
      <c r="E70" s="19">
        <f>IF($A$66="","",IF(E66=0,"",(E67+E69)/E66))</f>
        <v/>
      </c>
      <c r="F70" s="19">
        <f>IF($A$66="","",IF(F66=0,"",(F67+F69)/F66))</f>
        <v/>
      </c>
      <c r="G70" s="19">
        <f>IF($A$66="","",IF(G66=0,"",(G67+G69)/G66))</f>
        <v/>
      </c>
      <c r="H70" s="19">
        <f>IF($A$66="","",IF(H66=0,"",(H67+H69)/H66))</f>
        <v/>
      </c>
      <c r="I70" s="19">
        <f>IF($A$66="","",IF(I66=0,"",(I67+I69)/I66))</f>
        <v/>
      </c>
      <c r="J70" s="19">
        <f>IF($A$66="","",IF(J66=0,"",(J67+J69)/J66))</f>
        <v/>
      </c>
      <c r="K70" s="19">
        <f>IF($A$66="","",IF(K66=0,"",(K67+K69)/K66))</f>
        <v/>
      </c>
      <c r="L70" s="19">
        <f>IF($A$66="","",IF(L66=0,"",(L67+L69)/L66))</f>
        <v/>
      </c>
      <c r="M70" s="19">
        <f>IF($A$66="","",IF(M66=0,"",(M67+M69)/M66))</f>
        <v/>
      </c>
      <c r="N70" s="19">
        <f>IF($A$66="","",IF(N66=0,"",(N67+N69)/N66))</f>
        <v/>
      </c>
    </row>
    <row r="71">
      <c r="B71">
        <f>IF($A$66="","","Status")</f>
        <v/>
      </c>
      <c r="C71">
        <f>IF($A$66="","",IF(C66=0,IF(C67+C68&gt;0,"Booked while off","Off"),IF(C70&gt;OverAbove,"Over",IF(C70&lt;UnderBelow,"Under","OK"))))</f>
        <v/>
      </c>
      <c r="D71">
        <f>IF($A$66="","",IF(D66=0,IF(D67+D68&gt;0,"Booked while off","Off"),IF(D70&gt;OverAbove,"Over",IF(D70&lt;UnderBelow,"Under","OK"))))</f>
        <v/>
      </c>
      <c r="E71">
        <f>IF($A$66="","",IF(E66=0,IF(E67+E68&gt;0,"Booked while off","Off"),IF(E70&gt;OverAbove,"Over",IF(E70&lt;UnderBelow,"Under","OK"))))</f>
        <v/>
      </c>
      <c r="F71">
        <f>IF($A$66="","",IF(F66=0,IF(F67+F68&gt;0,"Booked while off","Off"),IF(F70&gt;OverAbove,"Over",IF(F70&lt;UnderBelow,"Under","OK"))))</f>
        <v/>
      </c>
      <c r="G71">
        <f>IF($A$66="","",IF(G66=0,IF(G67+G68&gt;0,"Booked while off","Off"),IF(G70&gt;OverAbove,"Over",IF(G70&lt;UnderBelow,"Under","OK"))))</f>
        <v/>
      </c>
      <c r="H71">
        <f>IF($A$66="","",IF(H66=0,IF(H67+H68&gt;0,"Booked while off","Off"),IF(H70&gt;OverAbove,"Over",IF(H70&lt;UnderBelow,"Under","OK"))))</f>
        <v/>
      </c>
      <c r="I71">
        <f>IF($A$66="","",IF(I66=0,IF(I67+I68&gt;0,"Booked while off","Off"),IF(I70&gt;OverAbove,"Over",IF(I70&lt;UnderBelow,"Under","OK"))))</f>
        <v/>
      </c>
      <c r="J71">
        <f>IF($A$66="","",IF(J66=0,IF(J67+J68&gt;0,"Booked while off","Off"),IF(J70&gt;OverAbove,"Over",IF(J70&lt;UnderBelow,"Under","OK"))))</f>
        <v/>
      </c>
      <c r="K71">
        <f>IF($A$66="","",IF(K66=0,IF(K67+K68&gt;0,"Booked while off","Off"),IF(K70&gt;OverAbove,"Over",IF(K70&lt;UnderBelow,"Under","OK"))))</f>
        <v/>
      </c>
      <c r="L71">
        <f>IF($A$66="","",IF(L66=0,IF(L67+L68&gt;0,"Booked while off","Off"),IF(L70&gt;OverAbove,"Over",IF(L70&lt;UnderBelow,"Under","OK"))))</f>
        <v/>
      </c>
      <c r="M71">
        <f>IF($A$66="","",IF(M66=0,IF(M67+M68&gt;0,"Booked while off","Off"),IF(M70&gt;OverAbove,"Over",IF(M70&lt;UnderBelow,"Under","OK"))))</f>
        <v/>
      </c>
      <c r="N71">
        <f>IF($A$66="","",IF(N66=0,IF(N67+N68&gt;0,"Booked while off","Off"),IF(N70&gt;OverAbove,"Over",IF(N70&lt;UnderBelow,"Under","OK"))))</f>
        <v/>
      </c>
    </row>
    <row r="72"/>
    <row r="73">
      <c r="A73" s="2">
        <f>IF(People!$A$13="","",People!$A$13)</f>
        <v/>
      </c>
      <c r="B73">
        <f>IF($A$73="","","Available")</f>
        <v/>
      </c>
      <c r="C73" s="18">
        <f>IF($A$73="","",MAX(0,People!$C$13-Leave!B13*HoursPerDay))</f>
        <v/>
      </c>
      <c r="D73" s="18">
        <f>IF($A$73="","",MAX(0,People!$C$13-Leave!C13*HoursPerDay))</f>
        <v/>
      </c>
      <c r="E73" s="18">
        <f>IF($A$73="","",MAX(0,People!$C$13-Leave!D13*HoursPerDay))</f>
        <v/>
      </c>
      <c r="F73" s="18">
        <f>IF($A$73="","",MAX(0,People!$C$13-Leave!E13*HoursPerDay))</f>
        <v/>
      </c>
      <c r="G73" s="18">
        <f>IF($A$73="","",MAX(0,People!$C$13-Leave!F13*HoursPerDay))</f>
        <v/>
      </c>
      <c r="H73" s="18">
        <f>IF($A$73="","",MAX(0,People!$C$13-Leave!G13*HoursPerDay))</f>
        <v/>
      </c>
      <c r="I73" s="18">
        <f>IF($A$73="","",MAX(0,People!$C$13-Leave!H13*HoursPerDay))</f>
        <v/>
      </c>
      <c r="J73" s="18">
        <f>IF($A$73="","",MAX(0,People!$C$13-Leave!I13*HoursPerDay))</f>
        <v/>
      </c>
      <c r="K73" s="18">
        <f>IF($A$73="","",MAX(0,People!$C$13-Leave!J13*HoursPerDay))</f>
        <v/>
      </c>
      <c r="L73" s="18">
        <f>IF($A$73="","",MAX(0,People!$C$13-Leave!K13*HoursPerDay))</f>
        <v/>
      </c>
      <c r="M73" s="18">
        <f>IF($A$73="","",MAX(0,People!$C$13-Leave!L13*HoursPerDay))</f>
        <v/>
      </c>
      <c r="N73" s="18">
        <f>IF($A$73="","",MAX(0,People!$C$13-Leave!M13*HoursPerDay))</f>
        <v/>
      </c>
    </row>
    <row r="74">
      <c r="B74">
        <f>IF($A$73="","","Confirmed")</f>
        <v/>
      </c>
      <c r="C74" s="18">
        <f>IF($A$73="","",SUMIFS(Plan!E$3:E$302,Plan!$A$3:$A$302,$A$73,Plan!$C$3:$C$302,"Confirmed"))</f>
        <v/>
      </c>
      <c r="D74" s="18">
        <f>IF($A$73="","",SUMIFS(Plan!F$3:F$302,Plan!$A$3:$A$302,$A$73,Plan!$C$3:$C$302,"Confirmed"))</f>
        <v/>
      </c>
      <c r="E74" s="18">
        <f>IF($A$73="","",SUMIFS(Plan!G$3:G$302,Plan!$A$3:$A$302,$A$73,Plan!$C$3:$C$302,"Confirmed"))</f>
        <v/>
      </c>
      <c r="F74" s="18">
        <f>IF($A$73="","",SUMIFS(Plan!H$3:H$302,Plan!$A$3:$A$302,$A$73,Plan!$C$3:$C$302,"Confirmed"))</f>
        <v/>
      </c>
      <c r="G74" s="18">
        <f>IF($A$73="","",SUMIFS(Plan!I$3:I$302,Plan!$A$3:$A$302,$A$73,Plan!$C$3:$C$302,"Confirmed"))</f>
        <v/>
      </c>
      <c r="H74" s="18">
        <f>IF($A$73="","",SUMIFS(Plan!J$3:J$302,Plan!$A$3:$A$302,$A$73,Plan!$C$3:$C$302,"Confirmed"))</f>
        <v/>
      </c>
      <c r="I74" s="18">
        <f>IF($A$73="","",SUMIFS(Plan!K$3:K$302,Plan!$A$3:$A$302,$A$73,Plan!$C$3:$C$302,"Confirmed"))</f>
        <v/>
      </c>
      <c r="J74" s="18">
        <f>IF($A$73="","",SUMIFS(Plan!L$3:L$302,Plan!$A$3:$A$302,$A$73,Plan!$C$3:$C$302,"Confirmed"))</f>
        <v/>
      </c>
      <c r="K74" s="18">
        <f>IF($A$73="","",SUMIFS(Plan!M$3:M$302,Plan!$A$3:$A$302,$A$73,Plan!$C$3:$C$302,"Confirmed"))</f>
        <v/>
      </c>
      <c r="L74" s="18">
        <f>IF($A$73="","",SUMIFS(Plan!N$3:N$302,Plan!$A$3:$A$302,$A$73,Plan!$C$3:$C$302,"Confirmed"))</f>
        <v/>
      </c>
      <c r="M74" s="18">
        <f>IF($A$73="","",SUMIFS(Plan!O$3:O$302,Plan!$A$3:$A$302,$A$73,Plan!$C$3:$C$302,"Confirmed"))</f>
        <v/>
      </c>
      <c r="N74" s="18">
        <f>IF($A$73="","",SUMIFS(Plan!P$3:P$302,Plan!$A$3:$A$302,$A$73,Plan!$C$3:$C$302,"Confirmed"))</f>
        <v/>
      </c>
    </row>
    <row r="75">
      <c r="B75">
        <f>IF($A$73="","","Tentative")</f>
        <v/>
      </c>
      <c r="C75" s="18">
        <f>IF($A$73="","",SUMIFS(Plan!E$3:E$302,Plan!$A$3:$A$302,$A$73,Plan!$C$3:$C$302,"Tentative"))</f>
        <v/>
      </c>
      <c r="D75" s="18">
        <f>IF($A$73="","",SUMIFS(Plan!F$3:F$302,Plan!$A$3:$A$302,$A$73,Plan!$C$3:$C$302,"Tentative"))</f>
        <v/>
      </c>
      <c r="E75" s="18">
        <f>IF($A$73="","",SUMIFS(Plan!G$3:G$302,Plan!$A$3:$A$302,$A$73,Plan!$C$3:$C$302,"Tentative"))</f>
        <v/>
      </c>
      <c r="F75" s="18">
        <f>IF($A$73="","",SUMIFS(Plan!H$3:H$302,Plan!$A$3:$A$302,$A$73,Plan!$C$3:$C$302,"Tentative"))</f>
        <v/>
      </c>
      <c r="G75" s="18">
        <f>IF($A$73="","",SUMIFS(Plan!I$3:I$302,Plan!$A$3:$A$302,$A$73,Plan!$C$3:$C$302,"Tentative"))</f>
        <v/>
      </c>
      <c r="H75" s="18">
        <f>IF($A$73="","",SUMIFS(Plan!J$3:J$302,Plan!$A$3:$A$302,$A$73,Plan!$C$3:$C$302,"Tentative"))</f>
        <v/>
      </c>
      <c r="I75" s="18">
        <f>IF($A$73="","",SUMIFS(Plan!K$3:K$302,Plan!$A$3:$A$302,$A$73,Plan!$C$3:$C$302,"Tentative"))</f>
        <v/>
      </c>
      <c r="J75" s="18">
        <f>IF($A$73="","",SUMIFS(Plan!L$3:L$302,Plan!$A$3:$A$302,$A$73,Plan!$C$3:$C$302,"Tentative"))</f>
        <v/>
      </c>
      <c r="K75" s="18">
        <f>IF($A$73="","",SUMIFS(Plan!M$3:M$302,Plan!$A$3:$A$302,$A$73,Plan!$C$3:$C$302,"Tentative"))</f>
        <v/>
      </c>
      <c r="L75" s="18">
        <f>IF($A$73="","",SUMIFS(Plan!N$3:N$302,Plan!$A$3:$A$302,$A$73,Plan!$C$3:$C$302,"Tentative"))</f>
        <v/>
      </c>
      <c r="M75" s="18">
        <f>IF($A$73="","",SUMIFS(Plan!O$3:O$302,Plan!$A$3:$A$302,$A$73,Plan!$C$3:$C$302,"Tentative"))</f>
        <v/>
      </c>
      <c r="N75" s="18">
        <f>IF($A$73="","",SUMIFS(Plan!P$3:P$302,Plan!$A$3:$A$302,$A$73,Plan!$C$3:$C$302,"Tentative"))</f>
        <v/>
      </c>
    </row>
    <row r="76">
      <c r="B76">
        <f>IF($A$73="","","Weighted tentative")</f>
        <v/>
      </c>
      <c r="C76" s="18">
        <f>IF($A$73="","",SUMPRODUCT((Plan!$A$3:$A$302=$A$73)*(Plan!$C$3:$C$302="Tentative")*Plan!E$3:E$302*Plan!$D$3:$D$302))</f>
        <v/>
      </c>
      <c r="D76" s="18">
        <f>IF($A$73="","",SUMPRODUCT((Plan!$A$3:$A$302=$A$73)*(Plan!$C$3:$C$302="Tentative")*Plan!F$3:F$302*Plan!$D$3:$D$302))</f>
        <v/>
      </c>
      <c r="E76" s="18">
        <f>IF($A$73="","",SUMPRODUCT((Plan!$A$3:$A$302=$A$73)*(Plan!$C$3:$C$302="Tentative")*Plan!G$3:G$302*Plan!$D$3:$D$302))</f>
        <v/>
      </c>
      <c r="F76" s="18">
        <f>IF($A$73="","",SUMPRODUCT((Plan!$A$3:$A$302=$A$73)*(Plan!$C$3:$C$302="Tentative")*Plan!H$3:H$302*Plan!$D$3:$D$302))</f>
        <v/>
      </c>
      <c r="G76" s="18">
        <f>IF($A$73="","",SUMPRODUCT((Plan!$A$3:$A$302=$A$73)*(Plan!$C$3:$C$302="Tentative")*Plan!I$3:I$302*Plan!$D$3:$D$302))</f>
        <v/>
      </c>
      <c r="H76" s="18">
        <f>IF($A$73="","",SUMPRODUCT((Plan!$A$3:$A$302=$A$73)*(Plan!$C$3:$C$302="Tentative")*Plan!J$3:J$302*Plan!$D$3:$D$302))</f>
        <v/>
      </c>
      <c r="I76" s="18">
        <f>IF($A$73="","",SUMPRODUCT((Plan!$A$3:$A$302=$A$73)*(Plan!$C$3:$C$302="Tentative")*Plan!K$3:K$302*Plan!$D$3:$D$302))</f>
        <v/>
      </c>
      <c r="J76" s="18">
        <f>IF($A$73="","",SUMPRODUCT((Plan!$A$3:$A$302=$A$73)*(Plan!$C$3:$C$302="Tentative")*Plan!L$3:L$302*Plan!$D$3:$D$302))</f>
        <v/>
      </c>
      <c r="K76" s="18">
        <f>IF($A$73="","",SUMPRODUCT((Plan!$A$3:$A$302=$A$73)*(Plan!$C$3:$C$302="Tentative")*Plan!M$3:M$302*Plan!$D$3:$D$302))</f>
        <v/>
      </c>
      <c r="L76" s="18">
        <f>IF($A$73="","",SUMPRODUCT((Plan!$A$3:$A$302=$A$73)*(Plan!$C$3:$C$302="Tentative")*Plan!N$3:N$302*Plan!$D$3:$D$302))</f>
        <v/>
      </c>
      <c r="M76" s="18">
        <f>IF($A$73="","",SUMPRODUCT((Plan!$A$3:$A$302=$A$73)*(Plan!$C$3:$C$302="Tentative")*Plan!O$3:O$302*Plan!$D$3:$D$302))</f>
        <v/>
      </c>
      <c r="N76" s="18">
        <f>IF($A$73="","",SUMPRODUCT((Plan!$A$3:$A$302=$A$73)*(Plan!$C$3:$C$302="Tentative")*Plan!P$3:P$302*Plan!$D$3:$D$302))</f>
        <v/>
      </c>
    </row>
    <row r="77">
      <c r="B77">
        <f>IF($A$73="","","% booked (confirmed + weighted)")</f>
        <v/>
      </c>
      <c r="C77" s="19">
        <f>IF($A$73="","",IF(C73=0,"",(C74+C76)/C73))</f>
        <v/>
      </c>
      <c r="D77" s="19">
        <f>IF($A$73="","",IF(D73=0,"",(D74+D76)/D73))</f>
        <v/>
      </c>
      <c r="E77" s="19">
        <f>IF($A$73="","",IF(E73=0,"",(E74+E76)/E73))</f>
        <v/>
      </c>
      <c r="F77" s="19">
        <f>IF($A$73="","",IF(F73=0,"",(F74+F76)/F73))</f>
        <v/>
      </c>
      <c r="G77" s="19">
        <f>IF($A$73="","",IF(G73=0,"",(G74+G76)/G73))</f>
        <v/>
      </c>
      <c r="H77" s="19">
        <f>IF($A$73="","",IF(H73=0,"",(H74+H76)/H73))</f>
        <v/>
      </c>
      <c r="I77" s="19">
        <f>IF($A$73="","",IF(I73=0,"",(I74+I76)/I73))</f>
        <v/>
      </c>
      <c r="J77" s="19">
        <f>IF($A$73="","",IF(J73=0,"",(J74+J76)/J73))</f>
        <v/>
      </c>
      <c r="K77" s="19">
        <f>IF($A$73="","",IF(K73=0,"",(K74+K76)/K73))</f>
        <v/>
      </c>
      <c r="L77" s="19">
        <f>IF($A$73="","",IF(L73=0,"",(L74+L76)/L73))</f>
        <v/>
      </c>
      <c r="M77" s="19">
        <f>IF($A$73="","",IF(M73=0,"",(M74+M76)/M73))</f>
        <v/>
      </c>
      <c r="N77" s="19">
        <f>IF($A$73="","",IF(N73=0,"",(N74+N76)/N73))</f>
        <v/>
      </c>
    </row>
    <row r="78">
      <c r="B78">
        <f>IF($A$73="","","Status")</f>
        <v/>
      </c>
      <c r="C78">
        <f>IF($A$73="","",IF(C73=0,IF(C74+C75&gt;0,"Booked while off","Off"),IF(C77&gt;OverAbove,"Over",IF(C77&lt;UnderBelow,"Under","OK"))))</f>
        <v/>
      </c>
      <c r="D78">
        <f>IF($A$73="","",IF(D73=0,IF(D74+D75&gt;0,"Booked while off","Off"),IF(D77&gt;OverAbove,"Over",IF(D77&lt;UnderBelow,"Under","OK"))))</f>
        <v/>
      </c>
      <c r="E78">
        <f>IF($A$73="","",IF(E73=0,IF(E74+E75&gt;0,"Booked while off","Off"),IF(E77&gt;OverAbove,"Over",IF(E77&lt;UnderBelow,"Under","OK"))))</f>
        <v/>
      </c>
      <c r="F78">
        <f>IF($A$73="","",IF(F73=0,IF(F74+F75&gt;0,"Booked while off","Off"),IF(F77&gt;OverAbove,"Over",IF(F77&lt;UnderBelow,"Under","OK"))))</f>
        <v/>
      </c>
      <c r="G78">
        <f>IF($A$73="","",IF(G73=0,IF(G74+G75&gt;0,"Booked while off","Off"),IF(G77&gt;OverAbove,"Over",IF(G77&lt;UnderBelow,"Under","OK"))))</f>
        <v/>
      </c>
      <c r="H78">
        <f>IF($A$73="","",IF(H73=0,IF(H74+H75&gt;0,"Booked while off","Off"),IF(H77&gt;OverAbove,"Over",IF(H77&lt;UnderBelow,"Under","OK"))))</f>
        <v/>
      </c>
      <c r="I78">
        <f>IF($A$73="","",IF(I73=0,IF(I74+I75&gt;0,"Booked while off","Off"),IF(I77&gt;OverAbove,"Over",IF(I77&lt;UnderBelow,"Under","OK"))))</f>
        <v/>
      </c>
      <c r="J78">
        <f>IF($A$73="","",IF(J73=0,IF(J74+J75&gt;0,"Booked while off","Off"),IF(J77&gt;OverAbove,"Over",IF(J77&lt;UnderBelow,"Under","OK"))))</f>
        <v/>
      </c>
      <c r="K78">
        <f>IF($A$73="","",IF(K73=0,IF(K74+K75&gt;0,"Booked while off","Off"),IF(K77&gt;OverAbove,"Over",IF(K77&lt;UnderBelow,"Under","OK"))))</f>
        <v/>
      </c>
      <c r="L78">
        <f>IF($A$73="","",IF(L73=0,IF(L74+L75&gt;0,"Booked while off","Off"),IF(L77&gt;OverAbove,"Over",IF(L77&lt;UnderBelow,"Under","OK"))))</f>
        <v/>
      </c>
      <c r="M78">
        <f>IF($A$73="","",IF(M73=0,IF(M74+M75&gt;0,"Booked while off","Off"),IF(M77&gt;OverAbove,"Over",IF(M77&lt;UnderBelow,"Under","OK"))))</f>
        <v/>
      </c>
      <c r="N78">
        <f>IF($A$73="","",IF(N73=0,IF(N74+N75&gt;0,"Booked while off","Off"),IF(N77&gt;OverAbove,"Over",IF(N77&lt;UnderBelow,"Under","OK"))))</f>
        <v/>
      </c>
    </row>
    <row r="79"/>
    <row r="80">
      <c r="A80" s="2">
        <f>IF(People!$A$14="","",People!$A$14)</f>
        <v/>
      </c>
      <c r="B80">
        <f>IF($A$80="","","Available")</f>
        <v/>
      </c>
      <c r="C80" s="18">
        <f>IF($A$80="","",MAX(0,People!$C$14-Leave!B14*HoursPerDay))</f>
        <v/>
      </c>
      <c r="D80" s="18">
        <f>IF($A$80="","",MAX(0,People!$C$14-Leave!C14*HoursPerDay))</f>
        <v/>
      </c>
      <c r="E80" s="18">
        <f>IF($A$80="","",MAX(0,People!$C$14-Leave!D14*HoursPerDay))</f>
        <v/>
      </c>
      <c r="F80" s="18">
        <f>IF($A$80="","",MAX(0,People!$C$14-Leave!E14*HoursPerDay))</f>
        <v/>
      </c>
      <c r="G80" s="18">
        <f>IF($A$80="","",MAX(0,People!$C$14-Leave!F14*HoursPerDay))</f>
        <v/>
      </c>
      <c r="H80" s="18">
        <f>IF($A$80="","",MAX(0,People!$C$14-Leave!G14*HoursPerDay))</f>
        <v/>
      </c>
      <c r="I80" s="18">
        <f>IF($A$80="","",MAX(0,People!$C$14-Leave!H14*HoursPerDay))</f>
        <v/>
      </c>
      <c r="J80" s="18">
        <f>IF($A$80="","",MAX(0,People!$C$14-Leave!I14*HoursPerDay))</f>
        <v/>
      </c>
      <c r="K80" s="18">
        <f>IF($A$80="","",MAX(0,People!$C$14-Leave!J14*HoursPerDay))</f>
        <v/>
      </c>
      <c r="L80" s="18">
        <f>IF($A$80="","",MAX(0,People!$C$14-Leave!K14*HoursPerDay))</f>
        <v/>
      </c>
      <c r="M80" s="18">
        <f>IF($A$80="","",MAX(0,People!$C$14-Leave!L14*HoursPerDay))</f>
        <v/>
      </c>
      <c r="N80" s="18">
        <f>IF($A$80="","",MAX(0,People!$C$14-Leave!M14*HoursPerDay))</f>
        <v/>
      </c>
    </row>
    <row r="81">
      <c r="B81">
        <f>IF($A$80="","","Confirmed")</f>
        <v/>
      </c>
      <c r="C81" s="18">
        <f>IF($A$80="","",SUMIFS(Plan!E$3:E$302,Plan!$A$3:$A$302,$A$80,Plan!$C$3:$C$302,"Confirmed"))</f>
        <v/>
      </c>
      <c r="D81" s="18">
        <f>IF($A$80="","",SUMIFS(Plan!F$3:F$302,Plan!$A$3:$A$302,$A$80,Plan!$C$3:$C$302,"Confirmed"))</f>
        <v/>
      </c>
      <c r="E81" s="18">
        <f>IF($A$80="","",SUMIFS(Plan!G$3:G$302,Plan!$A$3:$A$302,$A$80,Plan!$C$3:$C$302,"Confirmed"))</f>
        <v/>
      </c>
      <c r="F81" s="18">
        <f>IF($A$80="","",SUMIFS(Plan!H$3:H$302,Plan!$A$3:$A$302,$A$80,Plan!$C$3:$C$302,"Confirmed"))</f>
        <v/>
      </c>
      <c r="G81" s="18">
        <f>IF($A$80="","",SUMIFS(Plan!I$3:I$302,Plan!$A$3:$A$302,$A$80,Plan!$C$3:$C$302,"Confirmed"))</f>
        <v/>
      </c>
      <c r="H81" s="18">
        <f>IF($A$80="","",SUMIFS(Plan!J$3:J$302,Plan!$A$3:$A$302,$A$80,Plan!$C$3:$C$302,"Confirmed"))</f>
        <v/>
      </c>
      <c r="I81" s="18">
        <f>IF($A$80="","",SUMIFS(Plan!K$3:K$302,Plan!$A$3:$A$302,$A$80,Plan!$C$3:$C$302,"Confirmed"))</f>
        <v/>
      </c>
      <c r="J81" s="18">
        <f>IF($A$80="","",SUMIFS(Plan!L$3:L$302,Plan!$A$3:$A$302,$A$80,Plan!$C$3:$C$302,"Confirmed"))</f>
        <v/>
      </c>
      <c r="K81" s="18">
        <f>IF($A$80="","",SUMIFS(Plan!M$3:M$302,Plan!$A$3:$A$302,$A$80,Plan!$C$3:$C$302,"Confirmed"))</f>
        <v/>
      </c>
      <c r="L81" s="18">
        <f>IF($A$80="","",SUMIFS(Plan!N$3:N$302,Plan!$A$3:$A$302,$A$80,Plan!$C$3:$C$302,"Confirmed"))</f>
        <v/>
      </c>
      <c r="M81" s="18">
        <f>IF($A$80="","",SUMIFS(Plan!O$3:O$302,Plan!$A$3:$A$302,$A$80,Plan!$C$3:$C$302,"Confirmed"))</f>
        <v/>
      </c>
      <c r="N81" s="18">
        <f>IF($A$80="","",SUMIFS(Plan!P$3:P$302,Plan!$A$3:$A$302,$A$80,Plan!$C$3:$C$302,"Confirmed"))</f>
        <v/>
      </c>
    </row>
    <row r="82">
      <c r="B82">
        <f>IF($A$80="","","Tentative")</f>
        <v/>
      </c>
      <c r="C82" s="18">
        <f>IF($A$80="","",SUMIFS(Plan!E$3:E$302,Plan!$A$3:$A$302,$A$80,Plan!$C$3:$C$302,"Tentative"))</f>
        <v/>
      </c>
      <c r="D82" s="18">
        <f>IF($A$80="","",SUMIFS(Plan!F$3:F$302,Plan!$A$3:$A$302,$A$80,Plan!$C$3:$C$302,"Tentative"))</f>
        <v/>
      </c>
      <c r="E82" s="18">
        <f>IF($A$80="","",SUMIFS(Plan!G$3:G$302,Plan!$A$3:$A$302,$A$80,Plan!$C$3:$C$302,"Tentative"))</f>
        <v/>
      </c>
      <c r="F82" s="18">
        <f>IF($A$80="","",SUMIFS(Plan!H$3:H$302,Plan!$A$3:$A$302,$A$80,Plan!$C$3:$C$302,"Tentative"))</f>
        <v/>
      </c>
      <c r="G82" s="18">
        <f>IF($A$80="","",SUMIFS(Plan!I$3:I$302,Plan!$A$3:$A$302,$A$80,Plan!$C$3:$C$302,"Tentative"))</f>
        <v/>
      </c>
      <c r="H82" s="18">
        <f>IF($A$80="","",SUMIFS(Plan!J$3:J$302,Plan!$A$3:$A$302,$A$80,Plan!$C$3:$C$302,"Tentative"))</f>
        <v/>
      </c>
      <c r="I82" s="18">
        <f>IF($A$80="","",SUMIFS(Plan!K$3:K$302,Plan!$A$3:$A$302,$A$80,Plan!$C$3:$C$302,"Tentative"))</f>
        <v/>
      </c>
      <c r="J82" s="18">
        <f>IF($A$80="","",SUMIFS(Plan!L$3:L$302,Plan!$A$3:$A$302,$A$80,Plan!$C$3:$C$302,"Tentative"))</f>
        <v/>
      </c>
      <c r="K82" s="18">
        <f>IF($A$80="","",SUMIFS(Plan!M$3:M$302,Plan!$A$3:$A$302,$A$80,Plan!$C$3:$C$302,"Tentative"))</f>
        <v/>
      </c>
      <c r="L82" s="18">
        <f>IF($A$80="","",SUMIFS(Plan!N$3:N$302,Plan!$A$3:$A$302,$A$80,Plan!$C$3:$C$302,"Tentative"))</f>
        <v/>
      </c>
      <c r="M82" s="18">
        <f>IF($A$80="","",SUMIFS(Plan!O$3:O$302,Plan!$A$3:$A$302,$A$80,Plan!$C$3:$C$302,"Tentative"))</f>
        <v/>
      </c>
      <c r="N82" s="18">
        <f>IF($A$80="","",SUMIFS(Plan!P$3:P$302,Plan!$A$3:$A$302,$A$80,Plan!$C$3:$C$302,"Tentative"))</f>
        <v/>
      </c>
    </row>
    <row r="83">
      <c r="B83">
        <f>IF($A$80="","","Weighted tentative")</f>
        <v/>
      </c>
      <c r="C83" s="18">
        <f>IF($A$80="","",SUMPRODUCT((Plan!$A$3:$A$302=$A$80)*(Plan!$C$3:$C$302="Tentative")*Plan!E$3:E$302*Plan!$D$3:$D$302))</f>
        <v/>
      </c>
      <c r="D83" s="18">
        <f>IF($A$80="","",SUMPRODUCT((Plan!$A$3:$A$302=$A$80)*(Plan!$C$3:$C$302="Tentative")*Plan!F$3:F$302*Plan!$D$3:$D$302))</f>
        <v/>
      </c>
      <c r="E83" s="18">
        <f>IF($A$80="","",SUMPRODUCT((Plan!$A$3:$A$302=$A$80)*(Plan!$C$3:$C$302="Tentative")*Plan!G$3:G$302*Plan!$D$3:$D$302))</f>
        <v/>
      </c>
      <c r="F83" s="18">
        <f>IF($A$80="","",SUMPRODUCT((Plan!$A$3:$A$302=$A$80)*(Plan!$C$3:$C$302="Tentative")*Plan!H$3:H$302*Plan!$D$3:$D$302))</f>
        <v/>
      </c>
      <c r="G83" s="18">
        <f>IF($A$80="","",SUMPRODUCT((Plan!$A$3:$A$302=$A$80)*(Plan!$C$3:$C$302="Tentative")*Plan!I$3:I$302*Plan!$D$3:$D$302))</f>
        <v/>
      </c>
      <c r="H83" s="18">
        <f>IF($A$80="","",SUMPRODUCT((Plan!$A$3:$A$302=$A$80)*(Plan!$C$3:$C$302="Tentative")*Plan!J$3:J$302*Plan!$D$3:$D$302))</f>
        <v/>
      </c>
      <c r="I83" s="18">
        <f>IF($A$80="","",SUMPRODUCT((Plan!$A$3:$A$302=$A$80)*(Plan!$C$3:$C$302="Tentative")*Plan!K$3:K$302*Plan!$D$3:$D$302))</f>
        <v/>
      </c>
      <c r="J83" s="18">
        <f>IF($A$80="","",SUMPRODUCT((Plan!$A$3:$A$302=$A$80)*(Plan!$C$3:$C$302="Tentative")*Plan!L$3:L$302*Plan!$D$3:$D$302))</f>
        <v/>
      </c>
      <c r="K83" s="18">
        <f>IF($A$80="","",SUMPRODUCT((Plan!$A$3:$A$302=$A$80)*(Plan!$C$3:$C$302="Tentative")*Plan!M$3:M$302*Plan!$D$3:$D$302))</f>
        <v/>
      </c>
      <c r="L83" s="18">
        <f>IF($A$80="","",SUMPRODUCT((Plan!$A$3:$A$302=$A$80)*(Plan!$C$3:$C$302="Tentative")*Plan!N$3:N$302*Plan!$D$3:$D$302))</f>
        <v/>
      </c>
      <c r="M83" s="18">
        <f>IF($A$80="","",SUMPRODUCT((Plan!$A$3:$A$302=$A$80)*(Plan!$C$3:$C$302="Tentative")*Plan!O$3:O$302*Plan!$D$3:$D$302))</f>
        <v/>
      </c>
      <c r="N83" s="18">
        <f>IF($A$80="","",SUMPRODUCT((Plan!$A$3:$A$302=$A$80)*(Plan!$C$3:$C$302="Tentative")*Plan!P$3:P$302*Plan!$D$3:$D$302))</f>
        <v/>
      </c>
    </row>
    <row r="84">
      <c r="B84">
        <f>IF($A$80="","","% booked (confirmed + weighted)")</f>
        <v/>
      </c>
      <c r="C84" s="19">
        <f>IF($A$80="","",IF(C80=0,"",(C81+C83)/C80))</f>
        <v/>
      </c>
      <c r="D84" s="19">
        <f>IF($A$80="","",IF(D80=0,"",(D81+D83)/D80))</f>
        <v/>
      </c>
      <c r="E84" s="19">
        <f>IF($A$80="","",IF(E80=0,"",(E81+E83)/E80))</f>
        <v/>
      </c>
      <c r="F84" s="19">
        <f>IF($A$80="","",IF(F80=0,"",(F81+F83)/F80))</f>
        <v/>
      </c>
      <c r="G84" s="19">
        <f>IF($A$80="","",IF(G80=0,"",(G81+G83)/G80))</f>
        <v/>
      </c>
      <c r="H84" s="19">
        <f>IF($A$80="","",IF(H80=0,"",(H81+H83)/H80))</f>
        <v/>
      </c>
      <c r="I84" s="19">
        <f>IF($A$80="","",IF(I80=0,"",(I81+I83)/I80))</f>
        <v/>
      </c>
      <c r="J84" s="19">
        <f>IF($A$80="","",IF(J80=0,"",(J81+J83)/J80))</f>
        <v/>
      </c>
      <c r="K84" s="19">
        <f>IF($A$80="","",IF(K80=0,"",(K81+K83)/K80))</f>
        <v/>
      </c>
      <c r="L84" s="19">
        <f>IF($A$80="","",IF(L80=0,"",(L81+L83)/L80))</f>
        <v/>
      </c>
      <c r="M84" s="19">
        <f>IF($A$80="","",IF(M80=0,"",(M81+M83)/M80))</f>
        <v/>
      </c>
      <c r="N84" s="19">
        <f>IF($A$80="","",IF(N80=0,"",(N81+N83)/N80))</f>
        <v/>
      </c>
    </row>
    <row r="85">
      <c r="B85">
        <f>IF($A$80="","","Status")</f>
        <v/>
      </c>
      <c r="C85">
        <f>IF($A$80="","",IF(C80=0,IF(C81+C82&gt;0,"Booked while off","Off"),IF(C84&gt;OverAbove,"Over",IF(C84&lt;UnderBelow,"Under","OK"))))</f>
        <v/>
      </c>
      <c r="D85">
        <f>IF($A$80="","",IF(D80=0,IF(D81+D82&gt;0,"Booked while off","Off"),IF(D84&gt;OverAbove,"Over",IF(D84&lt;UnderBelow,"Under","OK"))))</f>
        <v/>
      </c>
      <c r="E85">
        <f>IF($A$80="","",IF(E80=0,IF(E81+E82&gt;0,"Booked while off","Off"),IF(E84&gt;OverAbove,"Over",IF(E84&lt;UnderBelow,"Under","OK"))))</f>
        <v/>
      </c>
      <c r="F85">
        <f>IF($A$80="","",IF(F80=0,IF(F81+F82&gt;0,"Booked while off","Off"),IF(F84&gt;OverAbove,"Over",IF(F84&lt;UnderBelow,"Under","OK"))))</f>
        <v/>
      </c>
      <c r="G85">
        <f>IF($A$80="","",IF(G80=0,IF(G81+G82&gt;0,"Booked while off","Off"),IF(G84&gt;OverAbove,"Over",IF(G84&lt;UnderBelow,"Under","OK"))))</f>
        <v/>
      </c>
      <c r="H85">
        <f>IF($A$80="","",IF(H80=0,IF(H81+H82&gt;0,"Booked while off","Off"),IF(H84&gt;OverAbove,"Over",IF(H84&lt;UnderBelow,"Under","OK"))))</f>
        <v/>
      </c>
      <c r="I85">
        <f>IF($A$80="","",IF(I80=0,IF(I81+I82&gt;0,"Booked while off","Off"),IF(I84&gt;OverAbove,"Over",IF(I84&lt;UnderBelow,"Under","OK"))))</f>
        <v/>
      </c>
      <c r="J85">
        <f>IF($A$80="","",IF(J80=0,IF(J81+J82&gt;0,"Booked while off","Off"),IF(J84&gt;OverAbove,"Over",IF(J84&lt;UnderBelow,"Under","OK"))))</f>
        <v/>
      </c>
      <c r="K85">
        <f>IF($A$80="","",IF(K80=0,IF(K81+K82&gt;0,"Booked while off","Off"),IF(K84&gt;OverAbove,"Over",IF(K84&lt;UnderBelow,"Under","OK"))))</f>
        <v/>
      </c>
      <c r="L85">
        <f>IF($A$80="","",IF(L80=0,IF(L81+L82&gt;0,"Booked while off","Off"),IF(L84&gt;OverAbove,"Over",IF(L84&lt;UnderBelow,"Under","OK"))))</f>
        <v/>
      </c>
      <c r="M85">
        <f>IF($A$80="","",IF(M80=0,IF(M81+M82&gt;0,"Booked while off","Off"),IF(M84&gt;OverAbove,"Over",IF(M84&lt;UnderBelow,"Under","OK"))))</f>
        <v/>
      </c>
      <c r="N85">
        <f>IF($A$80="","",IF(N80=0,IF(N81+N82&gt;0,"Booked while off","Off"),IF(N84&gt;OverAbove,"Over",IF(N84&lt;UnderBelow,"Under","OK"))))</f>
        <v/>
      </c>
    </row>
    <row r="86"/>
    <row r="87">
      <c r="A87" s="2">
        <f>IF(People!$A$15="","",People!$A$15)</f>
        <v/>
      </c>
      <c r="B87">
        <f>IF($A$87="","","Available")</f>
        <v/>
      </c>
      <c r="C87" s="18">
        <f>IF($A$87="","",MAX(0,People!$C$15-Leave!B15*HoursPerDay))</f>
        <v/>
      </c>
      <c r="D87" s="18">
        <f>IF($A$87="","",MAX(0,People!$C$15-Leave!C15*HoursPerDay))</f>
        <v/>
      </c>
      <c r="E87" s="18">
        <f>IF($A$87="","",MAX(0,People!$C$15-Leave!D15*HoursPerDay))</f>
        <v/>
      </c>
      <c r="F87" s="18">
        <f>IF($A$87="","",MAX(0,People!$C$15-Leave!E15*HoursPerDay))</f>
        <v/>
      </c>
      <c r="G87" s="18">
        <f>IF($A$87="","",MAX(0,People!$C$15-Leave!F15*HoursPerDay))</f>
        <v/>
      </c>
      <c r="H87" s="18">
        <f>IF($A$87="","",MAX(0,People!$C$15-Leave!G15*HoursPerDay))</f>
        <v/>
      </c>
      <c r="I87" s="18">
        <f>IF($A$87="","",MAX(0,People!$C$15-Leave!H15*HoursPerDay))</f>
        <v/>
      </c>
      <c r="J87" s="18">
        <f>IF($A$87="","",MAX(0,People!$C$15-Leave!I15*HoursPerDay))</f>
        <v/>
      </c>
      <c r="K87" s="18">
        <f>IF($A$87="","",MAX(0,People!$C$15-Leave!J15*HoursPerDay))</f>
        <v/>
      </c>
      <c r="L87" s="18">
        <f>IF($A$87="","",MAX(0,People!$C$15-Leave!K15*HoursPerDay))</f>
        <v/>
      </c>
      <c r="M87" s="18">
        <f>IF($A$87="","",MAX(0,People!$C$15-Leave!L15*HoursPerDay))</f>
        <v/>
      </c>
      <c r="N87" s="18">
        <f>IF($A$87="","",MAX(0,People!$C$15-Leave!M15*HoursPerDay))</f>
        <v/>
      </c>
    </row>
    <row r="88">
      <c r="B88">
        <f>IF($A$87="","","Confirmed")</f>
        <v/>
      </c>
      <c r="C88" s="18">
        <f>IF($A$87="","",SUMIFS(Plan!E$3:E$302,Plan!$A$3:$A$302,$A$87,Plan!$C$3:$C$302,"Confirmed"))</f>
        <v/>
      </c>
      <c r="D88" s="18">
        <f>IF($A$87="","",SUMIFS(Plan!F$3:F$302,Plan!$A$3:$A$302,$A$87,Plan!$C$3:$C$302,"Confirmed"))</f>
        <v/>
      </c>
      <c r="E88" s="18">
        <f>IF($A$87="","",SUMIFS(Plan!G$3:G$302,Plan!$A$3:$A$302,$A$87,Plan!$C$3:$C$302,"Confirmed"))</f>
        <v/>
      </c>
      <c r="F88" s="18">
        <f>IF($A$87="","",SUMIFS(Plan!H$3:H$302,Plan!$A$3:$A$302,$A$87,Plan!$C$3:$C$302,"Confirmed"))</f>
        <v/>
      </c>
      <c r="G88" s="18">
        <f>IF($A$87="","",SUMIFS(Plan!I$3:I$302,Plan!$A$3:$A$302,$A$87,Plan!$C$3:$C$302,"Confirmed"))</f>
        <v/>
      </c>
      <c r="H88" s="18">
        <f>IF($A$87="","",SUMIFS(Plan!J$3:J$302,Plan!$A$3:$A$302,$A$87,Plan!$C$3:$C$302,"Confirmed"))</f>
        <v/>
      </c>
      <c r="I88" s="18">
        <f>IF($A$87="","",SUMIFS(Plan!K$3:K$302,Plan!$A$3:$A$302,$A$87,Plan!$C$3:$C$302,"Confirmed"))</f>
        <v/>
      </c>
      <c r="J88" s="18">
        <f>IF($A$87="","",SUMIFS(Plan!L$3:L$302,Plan!$A$3:$A$302,$A$87,Plan!$C$3:$C$302,"Confirmed"))</f>
        <v/>
      </c>
      <c r="K88" s="18">
        <f>IF($A$87="","",SUMIFS(Plan!M$3:M$302,Plan!$A$3:$A$302,$A$87,Plan!$C$3:$C$302,"Confirmed"))</f>
        <v/>
      </c>
      <c r="L88" s="18">
        <f>IF($A$87="","",SUMIFS(Plan!N$3:N$302,Plan!$A$3:$A$302,$A$87,Plan!$C$3:$C$302,"Confirmed"))</f>
        <v/>
      </c>
      <c r="M88" s="18">
        <f>IF($A$87="","",SUMIFS(Plan!O$3:O$302,Plan!$A$3:$A$302,$A$87,Plan!$C$3:$C$302,"Confirmed"))</f>
        <v/>
      </c>
      <c r="N88" s="18">
        <f>IF($A$87="","",SUMIFS(Plan!P$3:P$302,Plan!$A$3:$A$302,$A$87,Plan!$C$3:$C$302,"Confirmed"))</f>
        <v/>
      </c>
    </row>
    <row r="89">
      <c r="B89">
        <f>IF($A$87="","","Tentative")</f>
        <v/>
      </c>
      <c r="C89" s="18">
        <f>IF($A$87="","",SUMIFS(Plan!E$3:E$302,Plan!$A$3:$A$302,$A$87,Plan!$C$3:$C$302,"Tentative"))</f>
        <v/>
      </c>
      <c r="D89" s="18">
        <f>IF($A$87="","",SUMIFS(Plan!F$3:F$302,Plan!$A$3:$A$302,$A$87,Plan!$C$3:$C$302,"Tentative"))</f>
        <v/>
      </c>
      <c r="E89" s="18">
        <f>IF($A$87="","",SUMIFS(Plan!G$3:G$302,Plan!$A$3:$A$302,$A$87,Plan!$C$3:$C$302,"Tentative"))</f>
        <v/>
      </c>
      <c r="F89" s="18">
        <f>IF($A$87="","",SUMIFS(Plan!H$3:H$302,Plan!$A$3:$A$302,$A$87,Plan!$C$3:$C$302,"Tentative"))</f>
        <v/>
      </c>
      <c r="G89" s="18">
        <f>IF($A$87="","",SUMIFS(Plan!I$3:I$302,Plan!$A$3:$A$302,$A$87,Plan!$C$3:$C$302,"Tentative"))</f>
        <v/>
      </c>
      <c r="H89" s="18">
        <f>IF($A$87="","",SUMIFS(Plan!J$3:J$302,Plan!$A$3:$A$302,$A$87,Plan!$C$3:$C$302,"Tentative"))</f>
        <v/>
      </c>
      <c r="I89" s="18">
        <f>IF($A$87="","",SUMIFS(Plan!K$3:K$302,Plan!$A$3:$A$302,$A$87,Plan!$C$3:$C$302,"Tentative"))</f>
        <v/>
      </c>
      <c r="J89" s="18">
        <f>IF($A$87="","",SUMIFS(Plan!L$3:L$302,Plan!$A$3:$A$302,$A$87,Plan!$C$3:$C$302,"Tentative"))</f>
        <v/>
      </c>
      <c r="K89" s="18">
        <f>IF($A$87="","",SUMIFS(Plan!M$3:M$302,Plan!$A$3:$A$302,$A$87,Plan!$C$3:$C$302,"Tentative"))</f>
        <v/>
      </c>
      <c r="L89" s="18">
        <f>IF($A$87="","",SUMIFS(Plan!N$3:N$302,Plan!$A$3:$A$302,$A$87,Plan!$C$3:$C$302,"Tentative"))</f>
        <v/>
      </c>
      <c r="M89" s="18">
        <f>IF($A$87="","",SUMIFS(Plan!O$3:O$302,Plan!$A$3:$A$302,$A$87,Plan!$C$3:$C$302,"Tentative"))</f>
        <v/>
      </c>
      <c r="N89" s="18">
        <f>IF($A$87="","",SUMIFS(Plan!P$3:P$302,Plan!$A$3:$A$302,$A$87,Plan!$C$3:$C$302,"Tentative"))</f>
        <v/>
      </c>
    </row>
    <row r="90">
      <c r="B90">
        <f>IF($A$87="","","Weighted tentative")</f>
        <v/>
      </c>
      <c r="C90" s="18">
        <f>IF($A$87="","",SUMPRODUCT((Plan!$A$3:$A$302=$A$87)*(Plan!$C$3:$C$302="Tentative")*Plan!E$3:E$302*Plan!$D$3:$D$302))</f>
        <v/>
      </c>
      <c r="D90" s="18">
        <f>IF($A$87="","",SUMPRODUCT((Plan!$A$3:$A$302=$A$87)*(Plan!$C$3:$C$302="Tentative")*Plan!F$3:F$302*Plan!$D$3:$D$302))</f>
        <v/>
      </c>
      <c r="E90" s="18">
        <f>IF($A$87="","",SUMPRODUCT((Plan!$A$3:$A$302=$A$87)*(Plan!$C$3:$C$302="Tentative")*Plan!G$3:G$302*Plan!$D$3:$D$302))</f>
        <v/>
      </c>
      <c r="F90" s="18">
        <f>IF($A$87="","",SUMPRODUCT((Plan!$A$3:$A$302=$A$87)*(Plan!$C$3:$C$302="Tentative")*Plan!H$3:H$302*Plan!$D$3:$D$302))</f>
        <v/>
      </c>
      <c r="G90" s="18">
        <f>IF($A$87="","",SUMPRODUCT((Plan!$A$3:$A$302=$A$87)*(Plan!$C$3:$C$302="Tentative")*Plan!I$3:I$302*Plan!$D$3:$D$302))</f>
        <v/>
      </c>
      <c r="H90" s="18">
        <f>IF($A$87="","",SUMPRODUCT((Plan!$A$3:$A$302=$A$87)*(Plan!$C$3:$C$302="Tentative")*Plan!J$3:J$302*Plan!$D$3:$D$302))</f>
        <v/>
      </c>
      <c r="I90" s="18">
        <f>IF($A$87="","",SUMPRODUCT((Plan!$A$3:$A$302=$A$87)*(Plan!$C$3:$C$302="Tentative")*Plan!K$3:K$302*Plan!$D$3:$D$302))</f>
        <v/>
      </c>
      <c r="J90" s="18">
        <f>IF($A$87="","",SUMPRODUCT((Plan!$A$3:$A$302=$A$87)*(Plan!$C$3:$C$302="Tentative")*Plan!L$3:L$302*Plan!$D$3:$D$302))</f>
        <v/>
      </c>
      <c r="K90" s="18">
        <f>IF($A$87="","",SUMPRODUCT((Plan!$A$3:$A$302=$A$87)*(Plan!$C$3:$C$302="Tentative")*Plan!M$3:M$302*Plan!$D$3:$D$302))</f>
        <v/>
      </c>
      <c r="L90" s="18">
        <f>IF($A$87="","",SUMPRODUCT((Plan!$A$3:$A$302=$A$87)*(Plan!$C$3:$C$302="Tentative")*Plan!N$3:N$302*Plan!$D$3:$D$302))</f>
        <v/>
      </c>
      <c r="M90" s="18">
        <f>IF($A$87="","",SUMPRODUCT((Plan!$A$3:$A$302=$A$87)*(Plan!$C$3:$C$302="Tentative")*Plan!O$3:O$302*Plan!$D$3:$D$302))</f>
        <v/>
      </c>
      <c r="N90" s="18">
        <f>IF($A$87="","",SUMPRODUCT((Plan!$A$3:$A$302=$A$87)*(Plan!$C$3:$C$302="Tentative")*Plan!P$3:P$302*Plan!$D$3:$D$302))</f>
        <v/>
      </c>
    </row>
    <row r="91">
      <c r="B91">
        <f>IF($A$87="","","% booked (confirmed + weighted)")</f>
        <v/>
      </c>
      <c r="C91" s="19">
        <f>IF($A$87="","",IF(C87=0,"",(C88+C90)/C87))</f>
        <v/>
      </c>
      <c r="D91" s="19">
        <f>IF($A$87="","",IF(D87=0,"",(D88+D90)/D87))</f>
        <v/>
      </c>
      <c r="E91" s="19">
        <f>IF($A$87="","",IF(E87=0,"",(E88+E90)/E87))</f>
        <v/>
      </c>
      <c r="F91" s="19">
        <f>IF($A$87="","",IF(F87=0,"",(F88+F90)/F87))</f>
        <v/>
      </c>
      <c r="G91" s="19">
        <f>IF($A$87="","",IF(G87=0,"",(G88+G90)/G87))</f>
        <v/>
      </c>
      <c r="H91" s="19">
        <f>IF($A$87="","",IF(H87=0,"",(H88+H90)/H87))</f>
        <v/>
      </c>
      <c r="I91" s="19">
        <f>IF($A$87="","",IF(I87=0,"",(I88+I90)/I87))</f>
        <v/>
      </c>
      <c r="J91" s="19">
        <f>IF($A$87="","",IF(J87=0,"",(J88+J90)/J87))</f>
        <v/>
      </c>
      <c r="K91" s="19">
        <f>IF($A$87="","",IF(K87=0,"",(K88+K90)/K87))</f>
        <v/>
      </c>
      <c r="L91" s="19">
        <f>IF($A$87="","",IF(L87=0,"",(L88+L90)/L87))</f>
        <v/>
      </c>
      <c r="M91" s="19">
        <f>IF($A$87="","",IF(M87=0,"",(M88+M90)/M87))</f>
        <v/>
      </c>
      <c r="N91" s="19">
        <f>IF($A$87="","",IF(N87=0,"",(N88+N90)/N87))</f>
        <v/>
      </c>
    </row>
    <row r="92">
      <c r="B92">
        <f>IF($A$87="","","Status")</f>
        <v/>
      </c>
      <c r="C92">
        <f>IF($A$87="","",IF(C87=0,IF(C88+C89&gt;0,"Booked while off","Off"),IF(C91&gt;OverAbove,"Over",IF(C91&lt;UnderBelow,"Under","OK"))))</f>
        <v/>
      </c>
      <c r="D92">
        <f>IF($A$87="","",IF(D87=0,IF(D88+D89&gt;0,"Booked while off","Off"),IF(D91&gt;OverAbove,"Over",IF(D91&lt;UnderBelow,"Under","OK"))))</f>
        <v/>
      </c>
      <c r="E92">
        <f>IF($A$87="","",IF(E87=0,IF(E88+E89&gt;0,"Booked while off","Off"),IF(E91&gt;OverAbove,"Over",IF(E91&lt;UnderBelow,"Under","OK"))))</f>
        <v/>
      </c>
      <c r="F92">
        <f>IF($A$87="","",IF(F87=0,IF(F88+F89&gt;0,"Booked while off","Off"),IF(F91&gt;OverAbove,"Over",IF(F91&lt;UnderBelow,"Under","OK"))))</f>
        <v/>
      </c>
      <c r="G92">
        <f>IF($A$87="","",IF(G87=0,IF(G88+G89&gt;0,"Booked while off","Off"),IF(G91&gt;OverAbove,"Over",IF(G91&lt;UnderBelow,"Under","OK"))))</f>
        <v/>
      </c>
      <c r="H92">
        <f>IF($A$87="","",IF(H87=0,IF(H88+H89&gt;0,"Booked while off","Off"),IF(H91&gt;OverAbove,"Over",IF(H91&lt;UnderBelow,"Under","OK"))))</f>
        <v/>
      </c>
      <c r="I92">
        <f>IF($A$87="","",IF(I87=0,IF(I88+I89&gt;0,"Booked while off","Off"),IF(I91&gt;OverAbove,"Over",IF(I91&lt;UnderBelow,"Under","OK"))))</f>
        <v/>
      </c>
      <c r="J92">
        <f>IF($A$87="","",IF(J87=0,IF(J88+J89&gt;0,"Booked while off","Off"),IF(J91&gt;OverAbove,"Over",IF(J91&lt;UnderBelow,"Under","OK"))))</f>
        <v/>
      </c>
      <c r="K92">
        <f>IF($A$87="","",IF(K87=0,IF(K88+K89&gt;0,"Booked while off","Off"),IF(K91&gt;OverAbove,"Over",IF(K91&lt;UnderBelow,"Under","OK"))))</f>
        <v/>
      </c>
      <c r="L92">
        <f>IF($A$87="","",IF(L87=0,IF(L88+L89&gt;0,"Booked while off","Off"),IF(L91&gt;OverAbove,"Over",IF(L91&lt;UnderBelow,"Under","OK"))))</f>
        <v/>
      </c>
      <c r="M92">
        <f>IF($A$87="","",IF(M87=0,IF(M88+M89&gt;0,"Booked while off","Off"),IF(M91&gt;OverAbove,"Over",IF(M91&lt;UnderBelow,"Under","OK"))))</f>
        <v/>
      </c>
      <c r="N92">
        <f>IF($A$87="","",IF(N87=0,IF(N88+N89&gt;0,"Booked while off","Off"),IF(N91&gt;OverAbove,"Over",IF(N91&lt;UnderBelow,"Under","OK"))))</f>
        <v/>
      </c>
    </row>
    <row r="93"/>
    <row r="94">
      <c r="A94" s="2">
        <f>IF(People!$A$16="","",People!$A$16)</f>
        <v/>
      </c>
      <c r="B94">
        <f>IF($A$94="","","Available")</f>
        <v/>
      </c>
      <c r="C94" s="18">
        <f>IF($A$94="","",MAX(0,People!$C$16-Leave!B16*HoursPerDay))</f>
        <v/>
      </c>
      <c r="D94" s="18">
        <f>IF($A$94="","",MAX(0,People!$C$16-Leave!C16*HoursPerDay))</f>
        <v/>
      </c>
      <c r="E94" s="18">
        <f>IF($A$94="","",MAX(0,People!$C$16-Leave!D16*HoursPerDay))</f>
        <v/>
      </c>
      <c r="F94" s="18">
        <f>IF($A$94="","",MAX(0,People!$C$16-Leave!E16*HoursPerDay))</f>
        <v/>
      </c>
      <c r="G94" s="18">
        <f>IF($A$94="","",MAX(0,People!$C$16-Leave!F16*HoursPerDay))</f>
        <v/>
      </c>
      <c r="H94" s="18">
        <f>IF($A$94="","",MAX(0,People!$C$16-Leave!G16*HoursPerDay))</f>
        <v/>
      </c>
      <c r="I94" s="18">
        <f>IF($A$94="","",MAX(0,People!$C$16-Leave!H16*HoursPerDay))</f>
        <v/>
      </c>
      <c r="J94" s="18">
        <f>IF($A$94="","",MAX(0,People!$C$16-Leave!I16*HoursPerDay))</f>
        <v/>
      </c>
      <c r="K94" s="18">
        <f>IF($A$94="","",MAX(0,People!$C$16-Leave!J16*HoursPerDay))</f>
        <v/>
      </c>
      <c r="L94" s="18">
        <f>IF($A$94="","",MAX(0,People!$C$16-Leave!K16*HoursPerDay))</f>
        <v/>
      </c>
      <c r="M94" s="18">
        <f>IF($A$94="","",MAX(0,People!$C$16-Leave!L16*HoursPerDay))</f>
        <v/>
      </c>
      <c r="N94" s="18">
        <f>IF($A$94="","",MAX(0,People!$C$16-Leave!M16*HoursPerDay))</f>
        <v/>
      </c>
    </row>
    <row r="95">
      <c r="B95">
        <f>IF($A$94="","","Confirmed")</f>
        <v/>
      </c>
      <c r="C95" s="18">
        <f>IF($A$94="","",SUMIFS(Plan!E$3:E$302,Plan!$A$3:$A$302,$A$94,Plan!$C$3:$C$302,"Confirmed"))</f>
        <v/>
      </c>
      <c r="D95" s="18">
        <f>IF($A$94="","",SUMIFS(Plan!F$3:F$302,Plan!$A$3:$A$302,$A$94,Plan!$C$3:$C$302,"Confirmed"))</f>
        <v/>
      </c>
      <c r="E95" s="18">
        <f>IF($A$94="","",SUMIFS(Plan!G$3:G$302,Plan!$A$3:$A$302,$A$94,Plan!$C$3:$C$302,"Confirmed"))</f>
        <v/>
      </c>
      <c r="F95" s="18">
        <f>IF($A$94="","",SUMIFS(Plan!H$3:H$302,Plan!$A$3:$A$302,$A$94,Plan!$C$3:$C$302,"Confirmed"))</f>
        <v/>
      </c>
      <c r="G95" s="18">
        <f>IF($A$94="","",SUMIFS(Plan!I$3:I$302,Plan!$A$3:$A$302,$A$94,Plan!$C$3:$C$302,"Confirmed"))</f>
        <v/>
      </c>
      <c r="H95" s="18">
        <f>IF($A$94="","",SUMIFS(Plan!J$3:J$302,Plan!$A$3:$A$302,$A$94,Plan!$C$3:$C$302,"Confirmed"))</f>
        <v/>
      </c>
      <c r="I95" s="18">
        <f>IF($A$94="","",SUMIFS(Plan!K$3:K$302,Plan!$A$3:$A$302,$A$94,Plan!$C$3:$C$302,"Confirmed"))</f>
        <v/>
      </c>
      <c r="J95" s="18">
        <f>IF($A$94="","",SUMIFS(Plan!L$3:L$302,Plan!$A$3:$A$302,$A$94,Plan!$C$3:$C$302,"Confirmed"))</f>
        <v/>
      </c>
      <c r="K95" s="18">
        <f>IF($A$94="","",SUMIFS(Plan!M$3:M$302,Plan!$A$3:$A$302,$A$94,Plan!$C$3:$C$302,"Confirmed"))</f>
        <v/>
      </c>
      <c r="L95" s="18">
        <f>IF($A$94="","",SUMIFS(Plan!N$3:N$302,Plan!$A$3:$A$302,$A$94,Plan!$C$3:$C$302,"Confirmed"))</f>
        <v/>
      </c>
      <c r="M95" s="18">
        <f>IF($A$94="","",SUMIFS(Plan!O$3:O$302,Plan!$A$3:$A$302,$A$94,Plan!$C$3:$C$302,"Confirmed"))</f>
        <v/>
      </c>
      <c r="N95" s="18">
        <f>IF($A$94="","",SUMIFS(Plan!P$3:P$302,Plan!$A$3:$A$302,$A$94,Plan!$C$3:$C$302,"Confirmed"))</f>
        <v/>
      </c>
    </row>
    <row r="96">
      <c r="B96">
        <f>IF($A$94="","","Tentative")</f>
        <v/>
      </c>
      <c r="C96" s="18">
        <f>IF($A$94="","",SUMIFS(Plan!E$3:E$302,Plan!$A$3:$A$302,$A$94,Plan!$C$3:$C$302,"Tentative"))</f>
        <v/>
      </c>
      <c r="D96" s="18">
        <f>IF($A$94="","",SUMIFS(Plan!F$3:F$302,Plan!$A$3:$A$302,$A$94,Plan!$C$3:$C$302,"Tentative"))</f>
        <v/>
      </c>
      <c r="E96" s="18">
        <f>IF($A$94="","",SUMIFS(Plan!G$3:G$302,Plan!$A$3:$A$302,$A$94,Plan!$C$3:$C$302,"Tentative"))</f>
        <v/>
      </c>
      <c r="F96" s="18">
        <f>IF($A$94="","",SUMIFS(Plan!H$3:H$302,Plan!$A$3:$A$302,$A$94,Plan!$C$3:$C$302,"Tentative"))</f>
        <v/>
      </c>
      <c r="G96" s="18">
        <f>IF($A$94="","",SUMIFS(Plan!I$3:I$302,Plan!$A$3:$A$302,$A$94,Plan!$C$3:$C$302,"Tentative"))</f>
        <v/>
      </c>
      <c r="H96" s="18">
        <f>IF($A$94="","",SUMIFS(Plan!J$3:J$302,Plan!$A$3:$A$302,$A$94,Plan!$C$3:$C$302,"Tentative"))</f>
        <v/>
      </c>
      <c r="I96" s="18">
        <f>IF($A$94="","",SUMIFS(Plan!K$3:K$302,Plan!$A$3:$A$302,$A$94,Plan!$C$3:$C$302,"Tentative"))</f>
        <v/>
      </c>
      <c r="J96" s="18">
        <f>IF($A$94="","",SUMIFS(Plan!L$3:L$302,Plan!$A$3:$A$302,$A$94,Plan!$C$3:$C$302,"Tentative"))</f>
        <v/>
      </c>
      <c r="K96" s="18">
        <f>IF($A$94="","",SUMIFS(Plan!M$3:M$302,Plan!$A$3:$A$302,$A$94,Plan!$C$3:$C$302,"Tentative"))</f>
        <v/>
      </c>
      <c r="L96" s="18">
        <f>IF($A$94="","",SUMIFS(Plan!N$3:N$302,Plan!$A$3:$A$302,$A$94,Plan!$C$3:$C$302,"Tentative"))</f>
        <v/>
      </c>
      <c r="M96" s="18">
        <f>IF($A$94="","",SUMIFS(Plan!O$3:O$302,Plan!$A$3:$A$302,$A$94,Plan!$C$3:$C$302,"Tentative"))</f>
        <v/>
      </c>
      <c r="N96" s="18">
        <f>IF($A$94="","",SUMIFS(Plan!P$3:P$302,Plan!$A$3:$A$302,$A$94,Plan!$C$3:$C$302,"Tentative"))</f>
        <v/>
      </c>
    </row>
    <row r="97">
      <c r="B97">
        <f>IF($A$94="","","Weighted tentative")</f>
        <v/>
      </c>
      <c r="C97" s="18">
        <f>IF($A$94="","",SUMPRODUCT((Plan!$A$3:$A$302=$A$94)*(Plan!$C$3:$C$302="Tentative")*Plan!E$3:E$302*Plan!$D$3:$D$302))</f>
        <v/>
      </c>
      <c r="D97" s="18">
        <f>IF($A$94="","",SUMPRODUCT((Plan!$A$3:$A$302=$A$94)*(Plan!$C$3:$C$302="Tentative")*Plan!F$3:F$302*Plan!$D$3:$D$302))</f>
        <v/>
      </c>
      <c r="E97" s="18">
        <f>IF($A$94="","",SUMPRODUCT((Plan!$A$3:$A$302=$A$94)*(Plan!$C$3:$C$302="Tentative")*Plan!G$3:G$302*Plan!$D$3:$D$302))</f>
        <v/>
      </c>
      <c r="F97" s="18">
        <f>IF($A$94="","",SUMPRODUCT((Plan!$A$3:$A$302=$A$94)*(Plan!$C$3:$C$302="Tentative")*Plan!H$3:H$302*Plan!$D$3:$D$302))</f>
        <v/>
      </c>
      <c r="G97" s="18">
        <f>IF($A$94="","",SUMPRODUCT((Plan!$A$3:$A$302=$A$94)*(Plan!$C$3:$C$302="Tentative")*Plan!I$3:I$302*Plan!$D$3:$D$302))</f>
        <v/>
      </c>
      <c r="H97" s="18">
        <f>IF($A$94="","",SUMPRODUCT((Plan!$A$3:$A$302=$A$94)*(Plan!$C$3:$C$302="Tentative")*Plan!J$3:J$302*Plan!$D$3:$D$302))</f>
        <v/>
      </c>
      <c r="I97" s="18">
        <f>IF($A$94="","",SUMPRODUCT((Plan!$A$3:$A$302=$A$94)*(Plan!$C$3:$C$302="Tentative")*Plan!K$3:K$302*Plan!$D$3:$D$302))</f>
        <v/>
      </c>
      <c r="J97" s="18">
        <f>IF($A$94="","",SUMPRODUCT((Plan!$A$3:$A$302=$A$94)*(Plan!$C$3:$C$302="Tentative")*Plan!L$3:L$302*Plan!$D$3:$D$302))</f>
        <v/>
      </c>
      <c r="K97" s="18">
        <f>IF($A$94="","",SUMPRODUCT((Plan!$A$3:$A$302=$A$94)*(Plan!$C$3:$C$302="Tentative")*Plan!M$3:M$302*Plan!$D$3:$D$302))</f>
        <v/>
      </c>
      <c r="L97" s="18">
        <f>IF($A$94="","",SUMPRODUCT((Plan!$A$3:$A$302=$A$94)*(Plan!$C$3:$C$302="Tentative")*Plan!N$3:N$302*Plan!$D$3:$D$302))</f>
        <v/>
      </c>
      <c r="M97" s="18">
        <f>IF($A$94="","",SUMPRODUCT((Plan!$A$3:$A$302=$A$94)*(Plan!$C$3:$C$302="Tentative")*Plan!O$3:O$302*Plan!$D$3:$D$302))</f>
        <v/>
      </c>
      <c r="N97" s="18">
        <f>IF($A$94="","",SUMPRODUCT((Plan!$A$3:$A$302=$A$94)*(Plan!$C$3:$C$302="Tentative")*Plan!P$3:P$302*Plan!$D$3:$D$302))</f>
        <v/>
      </c>
    </row>
    <row r="98">
      <c r="B98">
        <f>IF($A$94="","","% booked (confirmed + weighted)")</f>
        <v/>
      </c>
      <c r="C98" s="19">
        <f>IF($A$94="","",IF(C94=0,"",(C95+C97)/C94))</f>
        <v/>
      </c>
      <c r="D98" s="19">
        <f>IF($A$94="","",IF(D94=0,"",(D95+D97)/D94))</f>
        <v/>
      </c>
      <c r="E98" s="19">
        <f>IF($A$94="","",IF(E94=0,"",(E95+E97)/E94))</f>
        <v/>
      </c>
      <c r="F98" s="19">
        <f>IF($A$94="","",IF(F94=0,"",(F95+F97)/F94))</f>
        <v/>
      </c>
      <c r="G98" s="19">
        <f>IF($A$94="","",IF(G94=0,"",(G95+G97)/G94))</f>
        <v/>
      </c>
      <c r="H98" s="19">
        <f>IF($A$94="","",IF(H94=0,"",(H95+H97)/H94))</f>
        <v/>
      </c>
      <c r="I98" s="19">
        <f>IF($A$94="","",IF(I94=0,"",(I95+I97)/I94))</f>
        <v/>
      </c>
      <c r="J98" s="19">
        <f>IF($A$94="","",IF(J94=0,"",(J95+J97)/J94))</f>
        <v/>
      </c>
      <c r="K98" s="19">
        <f>IF($A$94="","",IF(K94=0,"",(K95+K97)/K94))</f>
        <v/>
      </c>
      <c r="L98" s="19">
        <f>IF($A$94="","",IF(L94=0,"",(L95+L97)/L94))</f>
        <v/>
      </c>
      <c r="M98" s="19">
        <f>IF($A$94="","",IF(M94=0,"",(M95+M97)/M94))</f>
        <v/>
      </c>
      <c r="N98" s="19">
        <f>IF($A$94="","",IF(N94=0,"",(N95+N97)/N94))</f>
        <v/>
      </c>
    </row>
    <row r="99">
      <c r="B99">
        <f>IF($A$94="","","Status")</f>
        <v/>
      </c>
      <c r="C99">
        <f>IF($A$94="","",IF(C94=0,IF(C95+C96&gt;0,"Booked while off","Off"),IF(C98&gt;OverAbove,"Over",IF(C98&lt;UnderBelow,"Under","OK"))))</f>
        <v/>
      </c>
      <c r="D99">
        <f>IF($A$94="","",IF(D94=0,IF(D95+D96&gt;0,"Booked while off","Off"),IF(D98&gt;OverAbove,"Over",IF(D98&lt;UnderBelow,"Under","OK"))))</f>
        <v/>
      </c>
      <c r="E99">
        <f>IF($A$94="","",IF(E94=0,IF(E95+E96&gt;0,"Booked while off","Off"),IF(E98&gt;OverAbove,"Over",IF(E98&lt;UnderBelow,"Under","OK"))))</f>
        <v/>
      </c>
      <c r="F99">
        <f>IF($A$94="","",IF(F94=0,IF(F95+F96&gt;0,"Booked while off","Off"),IF(F98&gt;OverAbove,"Over",IF(F98&lt;UnderBelow,"Under","OK"))))</f>
        <v/>
      </c>
      <c r="G99">
        <f>IF($A$94="","",IF(G94=0,IF(G95+G96&gt;0,"Booked while off","Off"),IF(G98&gt;OverAbove,"Over",IF(G98&lt;UnderBelow,"Under","OK"))))</f>
        <v/>
      </c>
      <c r="H99">
        <f>IF($A$94="","",IF(H94=0,IF(H95+H96&gt;0,"Booked while off","Off"),IF(H98&gt;OverAbove,"Over",IF(H98&lt;UnderBelow,"Under","OK"))))</f>
        <v/>
      </c>
      <c r="I99">
        <f>IF($A$94="","",IF(I94=0,IF(I95+I96&gt;0,"Booked while off","Off"),IF(I98&gt;OverAbove,"Over",IF(I98&lt;UnderBelow,"Under","OK"))))</f>
        <v/>
      </c>
      <c r="J99">
        <f>IF($A$94="","",IF(J94=0,IF(J95+J96&gt;0,"Booked while off","Off"),IF(J98&gt;OverAbove,"Over",IF(J98&lt;UnderBelow,"Under","OK"))))</f>
        <v/>
      </c>
      <c r="K99">
        <f>IF($A$94="","",IF(K94=0,IF(K95+K96&gt;0,"Booked while off","Off"),IF(K98&gt;OverAbove,"Over",IF(K98&lt;UnderBelow,"Under","OK"))))</f>
        <v/>
      </c>
      <c r="L99">
        <f>IF($A$94="","",IF(L94=0,IF(L95+L96&gt;0,"Booked while off","Off"),IF(L98&gt;OverAbove,"Over",IF(L98&lt;UnderBelow,"Under","OK"))))</f>
        <v/>
      </c>
      <c r="M99">
        <f>IF($A$94="","",IF(M94=0,IF(M95+M96&gt;0,"Booked while off","Off"),IF(M98&gt;OverAbove,"Over",IF(M98&lt;UnderBelow,"Under","OK"))))</f>
        <v/>
      </c>
      <c r="N99">
        <f>IF($A$94="","",IF(N94=0,IF(N95+N96&gt;0,"Booked while off","Off"),IF(N98&gt;OverAbove,"Over",IF(N98&lt;UnderBelow,"Under","OK"))))</f>
        <v/>
      </c>
    </row>
    <row r="100"/>
    <row r="101">
      <c r="A101" s="2">
        <f>IF(People!$A$17="","",People!$A$17)</f>
        <v/>
      </c>
      <c r="B101">
        <f>IF($A$101="","","Available")</f>
        <v/>
      </c>
      <c r="C101" s="18">
        <f>IF($A$101="","",MAX(0,People!$C$17-Leave!B17*HoursPerDay))</f>
        <v/>
      </c>
      <c r="D101" s="18">
        <f>IF($A$101="","",MAX(0,People!$C$17-Leave!C17*HoursPerDay))</f>
        <v/>
      </c>
      <c r="E101" s="18">
        <f>IF($A$101="","",MAX(0,People!$C$17-Leave!D17*HoursPerDay))</f>
        <v/>
      </c>
      <c r="F101" s="18">
        <f>IF($A$101="","",MAX(0,People!$C$17-Leave!E17*HoursPerDay))</f>
        <v/>
      </c>
      <c r="G101" s="18">
        <f>IF($A$101="","",MAX(0,People!$C$17-Leave!F17*HoursPerDay))</f>
        <v/>
      </c>
      <c r="H101" s="18">
        <f>IF($A$101="","",MAX(0,People!$C$17-Leave!G17*HoursPerDay))</f>
        <v/>
      </c>
      <c r="I101" s="18">
        <f>IF($A$101="","",MAX(0,People!$C$17-Leave!H17*HoursPerDay))</f>
        <v/>
      </c>
      <c r="J101" s="18">
        <f>IF($A$101="","",MAX(0,People!$C$17-Leave!I17*HoursPerDay))</f>
        <v/>
      </c>
      <c r="K101" s="18">
        <f>IF($A$101="","",MAX(0,People!$C$17-Leave!J17*HoursPerDay))</f>
        <v/>
      </c>
      <c r="L101" s="18">
        <f>IF($A$101="","",MAX(0,People!$C$17-Leave!K17*HoursPerDay))</f>
        <v/>
      </c>
      <c r="M101" s="18">
        <f>IF($A$101="","",MAX(0,People!$C$17-Leave!L17*HoursPerDay))</f>
        <v/>
      </c>
      <c r="N101" s="18">
        <f>IF($A$101="","",MAX(0,People!$C$17-Leave!M17*HoursPerDay))</f>
        <v/>
      </c>
    </row>
    <row r="102">
      <c r="B102">
        <f>IF($A$101="","","Confirmed")</f>
        <v/>
      </c>
      <c r="C102" s="18">
        <f>IF($A$101="","",SUMIFS(Plan!E$3:E$302,Plan!$A$3:$A$302,$A$101,Plan!$C$3:$C$302,"Confirmed"))</f>
        <v/>
      </c>
      <c r="D102" s="18">
        <f>IF($A$101="","",SUMIFS(Plan!F$3:F$302,Plan!$A$3:$A$302,$A$101,Plan!$C$3:$C$302,"Confirmed"))</f>
        <v/>
      </c>
      <c r="E102" s="18">
        <f>IF($A$101="","",SUMIFS(Plan!G$3:G$302,Plan!$A$3:$A$302,$A$101,Plan!$C$3:$C$302,"Confirmed"))</f>
        <v/>
      </c>
      <c r="F102" s="18">
        <f>IF($A$101="","",SUMIFS(Plan!H$3:H$302,Plan!$A$3:$A$302,$A$101,Plan!$C$3:$C$302,"Confirmed"))</f>
        <v/>
      </c>
      <c r="G102" s="18">
        <f>IF($A$101="","",SUMIFS(Plan!I$3:I$302,Plan!$A$3:$A$302,$A$101,Plan!$C$3:$C$302,"Confirmed"))</f>
        <v/>
      </c>
      <c r="H102" s="18">
        <f>IF($A$101="","",SUMIFS(Plan!J$3:J$302,Plan!$A$3:$A$302,$A$101,Plan!$C$3:$C$302,"Confirmed"))</f>
        <v/>
      </c>
      <c r="I102" s="18">
        <f>IF($A$101="","",SUMIFS(Plan!K$3:K$302,Plan!$A$3:$A$302,$A$101,Plan!$C$3:$C$302,"Confirmed"))</f>
        <v/>
      </c>
      <c r="J102" s="18">
        <f>IF($A$101="","",SUMIFS(Plan!L$3:L$302,Plan!$A$3:$A$302,$A$101,Plan!$C$3:$C$302,"Confirmed"))</f>
        <v/>
      </c>
      <c r="K102" s="18">
        <f>IF($A$101="","",SUMIFS(Plan!M$3:M$302,Plan!$A$3:$A$302,$A$101,Plan!$C$3:$C$302,"Confirmed"))</f>
        <v/>
      </c>
      <c r="L102" s="18">
        <f>IF($A$101="","",SUMIFS(Plan!N$3:N$302,Plan!$A$3:$A$302,$A$101,Plan!$C$3:$C$302,"Confirmed"))</f>
        <v/>
      </c>
      <c r="M102" s="18">
        <f>IF($A$101="","",SUMIFS(Plan!O$3:O$302,Plan!$A$3:$A$302,$A$101,Plan!$C$3:$C$302,"Confirmed"))</f>
        <v/>
      </c>
      <c r="N102" s="18">
        <f>IF($A$101="","",SUMIFS(Plan!P$3:P$302,Plan!$A$3:$A$302,$A$101,Plan!$C$3:$C$302,"Confirmed"))</f>
        <v/>
      </c>
    </row>
    <row r="103">
      <c r="B103">
        <f>IF($A$101="","","Tentative")</f>
        <v/>
      </c>
      <c r="C103" s="18">
        <f>IF($A$101="","",SUMIFS(Plan!E$3:E$302,Plan!$A$3:$A$302,$A$101,Plan!$C$3:$C$302,"Tentative"))</f>
        <v/>
      </c>
      <c r="D103" s="18">
        <f>IF($A$101="","",SUMIFS(Plan!F$3:F$302,Plan!$A$3:$A$302,$A$101,Plan!$C$3:$C$302,"Tentative"))</f>
        <v/>
      </c>
      <c r="E103" s="18">
        <f>IF($A$101="","",SUMIFS(Plan!G$3:G$302,Plan!$A$3:$A$302,$A$101,Plan!$C$3:$C$302,"Tentative"))</f>
        <v/>
      </c>
      <c r="F103" s="18">
        <f>IF($A$101="","",SUMIFS(Plan!H$3:H$302,Plan!$A$3:$A$302,$A$101,Plan!$C$3:$C$302,"Tentative"))</f>
        <v/>
      </c>
      <c r="G103" s="18">
        <f>IF($A$101="","",SUMIFS(Plan!I$3:I$302,Plan!$A$3:$A$302,$A$101,Plan!$C$3:$C$302,"Tentative"))</f>
        <v/>
      </c>
      <c r="H103" s="18">
        <f>IF($A$101="","",SUMIFS(Plan!J$3:J$302,Plan!$A$3:$A$302,$A$101,Plan!$C$3:$C$302,"Tentative"))</f>
        <v/>
      </c>
      <c r="I103" s="18">
        <f>IF($A$101="","",SUMIFS(Plan!K$3:K$302,Plan!$A$3:$A$302,$A$101,Plan!$C$3:$C$302,"Tentative"))</f>
        <v/>
      </c>
      <c r="J103" s="18">
        <f>IF($A$101="","",SUMIFS(Plan!L$3:L$302,Plan!$A$3:$A$302,$A$101,Plan!$C$3:$C$302,"Tentative"))</f>
        <v/>
      </c>
      <c r="K103" s="18">
        <f>IF($A$101="","",SUMIFS(Plan!M$3:M$302,Plan!$A$3:$A$302,$A$101,Plan!$C$3:$C$302,"Tentative"))</f>
        <v/>
      </c>
      <c r="L103" s="18">
        <f>IF($A$101="","",SUMIFS(Plan!N$3:N$302,Plan!$A$3:$A$302,$A$101,Plan!$C$3:$C$302,"Tentative"))</f>
        <v/>
      </c>
      <c r="M103" s="18">
        <f>IF($A$101="","",SUMIFS(Plan!O$3:O$302,Plan!$A$3:$A$302,$A$101,Plan!$C$3:$C$302,"Tentative"))</f>
        <v/>
      </c>
      <c r="N103" s="18">
        <f>IF($A$101="","",SUMIFS(Plan!P$3:P$302,Plan!$A$3:$A$302,$A$101,Plan!$C$3:$C$302,"Tentative"))</f>
        <v/>
      </c>
    </row>
    <row r="104">
      <c r="B104">
        <f>IF($A$101="","","Weighted tentative")</f>
        <v/>
      </c>
      <c r="C104" s="18">
        <f>IF($A$101="","",SUMPRODUCT((Plan!$A$3:$A$302=$A$101)*(Plan!$C$3:$C$302="Tentative")*Plan!E$3:E$302*Plan!$D$3:$D$302))</f>
        <v/>
      </c>
      <c r="D104" s="18">
        <f>IF($A$101="","",SUMPRODUCT((Plan!$A$3:$A$302=$A$101)*(Plan!$C$3:$C$302="Tentative")*Plan!F$3:F$302*Plan!$D$3:$D$302))</f>
        <v/>
      </c>
      <c r="E104" s="18">
        <f>IF($A$101="","",SUMPRODUCT((Plan!$A$3:$A$302=$A$101)*(Plan!$C$3:$C$302="Tentative")*Plan!G$3:G$302*Plan!$D$3:$D$302))</f>
        <v/>
      </c>
      <c r="F104" s="18">
        <f>IF($A$101="","",SUMPRODUCT((Plan!$A$3:$A$302=$A$101)*(Plan!$C$3:$C$302="Tentative")*Plan!H$3:H$302*Plan!$D$3:$D$302))</f>
        <v/>
      </c>
      <c r="G104" s="18">
        <f>IF($A$101="","",SUMPRODUCT((Plan!$A$3:$A$302=$A$101)*(Plan!$C$3:$C$302="Tentative")*Plan!I$3:I$302*Plan!$D$3:$D$302))</f>
        <v/>
      </c>
      <c r="H104" s="18">
        <f>IF($A$101="","",SUMPRODUCT((Plan!$A$3:$A$302=$A$101)*(Plan!$C$3:$C$302="Tentative")*Plan!J$3:J$302*Plan!$D$3:$D$302))</f>
        <v/>
      </c>
      <c r="I104" s="18">
        <f>IF($A$101="","",SUMPRODUCT((Plan!$A$3:$A$302=$A$101)*(Plan!$C$3:$C$302="Tentative")*Plan!K$3:K$302*Plan!$D$3:$D$302))</f>
        <v/>
      </c>
      <c r="J104" s="18">
        <f>IF($A$101="","",SUMPRODUCT((Plan!$A$3:$A$302=$A$101)*(Plan!$C$3:$C$302="Tentative")*Plan!L$3:L$302*Plan!$D$3:$D$302))</f>
        <v/>
      </c>
      <c r="K104" s="18">
        <f>IF($A$101="","",SUMPRODUCT((Plan!$A$3:$A$302=$A$101)*(Plan!$C$3:$C$302="Tentative")*Plan!M$3:M$302*Plan!$D$3:$D$302))</f>
        <v/>
      </c>
      <c r="L104" s="18">
        <f>IF($A$101="","",SUMPRODUCT((Plan!$A$3:$A$302=$A$101)*(Plan!$C$3:$C$302="Tentative")*Plan!N$3:N$302*Plan!$D$3:$D$302))</f>
        <v/>
      </c>
      <c r="M104" s="18">
        <f>IF($A$101="","",SUMPRODUCT((Plan!$A$3:$A$302=$A$101)*(Plan!$C$3:$C$302="Tentative")*Plan!O$3:O$302*Plan!$D$3:$D$302))</f>
        <v/>
      </c>
      <c r="N104" s="18">
        <f>IF($A$101="","",SUMPRODUCT((Plan!$A$3:$A$302=$A$101)*(Plan!$C$3:$C$302="Tentative")*Plan!P$3:P$302*Plan!$D$3:$D$302))</f>
        <v/>
      </c>
    </row>
    <row r="105">
      <c r="B105">
        <f>IF($A$101="","","% booked (confirmed + weighted)")</f>
        <v/>
      </c>
      <c r="C105" s="19">
        <f>IF($A$101="","",IF(C101=0,"",(C102+C104)/C101))</f>
        <v/>
      </c>
      <c r="D105" s="19">
        <f>IF($A$101="","",IF(D101=0,"",(D102+D104)/D101))</f>
        <v/>
      </c>
      <c r="E105" s="19">
        <f>IF($A$101="","",IF(E101=0,"",(E102+E104)/E101))</f>
        <v/>
      </c>
      <c r="F105" s="19">
        <f>IF($A$101="","",IF(F101=0,"",(F102+F104)/F101))</f>
        <v/>
      </c>
      <c r="G105" s="19">
        <f>IF($A$101="","",IF(G101=0,"",(G102+G104)/G101))</f>
        <v/>
      </c>
      <c r="H105" s="19">
        <f>IF($A$101="","",IF(H101=0,"",(H102+H104)/H101))</f>
        <v/>
      </c>
      <c r="I105" s="19">
        <f>IF($A$101="","",IF(I101=0,"",(I102+I104)/I101))</f>
        <v/>
      </c>
      <c r="J105" s="19">
        <f>IF($A$101="","",IF(J101=0,"",(J102+J104)/J101))</f>
        <v/>
      </c>
      <c r="K105" s="19">
        <f>IF($A$101="","",IF(K101=0,"",(K102+K104)/K101))</f>
        <v/>
      </c>
      <c r="L105" s="19">
        <f>IF($A$101="","",IF(L101=0,"",(L102+L104)/L101))</f>
        <v/>
      </c>
      <c r="M105" s="19">
        <f>IF($A$101="","",IF(M101=0,"",(M102+M104)/M101))</f>
        <v/>
      </c>
      <c r="N105" s="19">
        <f>IF($A$101="","",IF(N101=0,"",(N102+N104)/N101))</f>
        <v/>
      </c>
    </row>
    <row r="106">
      <c r="B106">
        <f>IF($A$101="","","Status")</f>
        <v/>
      </c>
      <c r="C106">
        <f>IF($A$101="","",IF(C101=0,IF(C102+C103&gt;0,"Booked while off","Off"),IF(C105&gt;OverAbove,"Over",IF(C105&lt;UnderBelow,"Under","OK"))))</f>
        <v/>
      </c>
      <c r="D106">
        <f>IF($A$101="","",IF(D101=0,IF(D102+D103&gt;0,"Booked while off","Off"),IF(D105&gt;OverAbove,"Over",IF(D105&lt;UnderBelow,"Under","OK"))))</f>
        <v/>
      </c>
      <c r="E106">
        <f>IF($A$101="","",IF(E101=0,IF(E102+E103&gt;0,"Booked while off","Off"),IF(E105&gt;OverAbove,"Over",IF(E105&lt;UnderBelow,"Under","OK"))))</f>
        <v/>
      </c>
      <c r="F106">
        <f>IF($A$101="","",IF(F101=0,IF(F102+F103&gt;0,"Booked while off","Off"),IF(F105&gt;OverAbove,"Over",IF(F105&lt;UnderBelow,"Under","OK"))))</f>
        <v/>
      </c>
      <c r="G106">
        <f>IF($A$101="","",IF(G101=0,IF(G102+G103&gt;0,"Booked while off","Off"),IF(G105&gt;OverAbove,"Over",IF(G105&lt;UnderBelow,"Under","OK"))))</f>
        <v/>
      </c>
      <c r="H106">
        <f>IF($A$101="","",IF(H101=0,IF(H102+H103&gt;0,"Booked while off","Off"),IF(H105&gt;OverAbove,"Over",IF(H105&lt;UnderBelow,"Under","OK"))))</f>
        <v/>
      </c>
      <c r="I106">
        <f>IF($A$101="","",IF(I101=0,IF(I102+I103&gt;0,"Booked while off","Off"),IF(I105&gt;OverAbove,"Over",IF(I105&lt;UnderBelow,"Under","OK"))))</f>
        <v/>
      </c>
      <c r="J106">
        <f>IF($A$101="","",IF(J101=0,IF(J102+J103&gt;0,"Booked while off","Off"),IF(J105&gt;OverAbove,"Over",IF(J105&lt;UnderBelow,"Under","OK"))))</f>
        <v/>
      </c>
      <c r="K106">
        <f>IF($A$101="","",IF(K101=0,IF(K102+K103&gt;0,"Booked while off","Off"),IF(K105&gt;OverAbove,"Over",IF(K105&lt;UnderBelow,"Under","OK"))))</f>
        <v/>
      </c>
      <c r="L106">
        <f>IF($A$101="","",IF(L101=0,IF(L102+L103&gt;0,"Booked while off","Off"),IF(L105&gt;OverAbove,"Over",IF(L105&lt;UnderBelow,"Under","OK"))))</f>
        <v/>
      </c>
      <c r="M106">
        <f>IF($A$101="","",IF(M101=0,IF(M102+M103&gt;0,"Booked while off","Off"),IF(M105&gt;OverAbove,"Over",IF(M105&lt;UnderBelow,"Under","OK"))))</f>
        <v/>
      </c>
      <c r="N106">
        <f>IF($A$101="","",IF(N101=0,IF(N102+N103&gt;0,"Booked while off","Off"),IF(N105&gt;OverAbove,"Over",IF(N105&lt;UnderBelow,"Under","OK"))))</f>
        <v/>
      </c>
    </row>
    <row r="107"/>
    <row r="108">
      <c r="A108" s="2">
        <f>IF(People!$A$18="","",People!$A$18)</f>
        <v/>
      </c>
      <c r="B108">
        <f>IF($A$108="","","Available")</f>
        <v/>
      </c>
      <c r="C108" s="18">
        <f>IF($A$108="","",MAX(0,People!$C$18-Leave!B18*HoursPerDay))</f>
        <v/>
      </c>
      <c r="D108" s="18">
        <f>IF($A$108="","",MAX(0,People!$C$18-Leave!C18*HoursPerDay))</f>
        <v/>
      </c>
      <c r="E108" s="18">
        <f>IF($A$108="","",MAX(0,People!$C$18-Leave!D18*HoursPerDay))</f>
        <v/>
      </c>
      <c r="F108" s="18">
        <f>IF($A$108="","",MAX(0,People!$C$18-Leave!E18*HoursPerDay))</f>
        <v/>
      </c>
      <c r="G108" s="18">
        <f>IF($A$108="","",MAX(0,People!$C$18-Leave!F18*HoursPerDay))</f>
        <v/>
      </c>
      <c r="H108" s="18">
        <f>IF($A$108="","",MAX(0,People!$C$18-Leave!G18*HoursPerDay))</f>
        <v/>
      </c>
      <c r="I108" s="18">
        <f>IF($A$108="","",MAX(0,People!$C$18-Leave!H18*HoursPerDay))</f>
        <v/>
      </c>
      <c r="J108" s="18">
        <f>IF($A$108="","",MAX(0,People!$C$18-Leave!I18*HoursPerDay))</f>
        <v/>
      </c>
      <c r="K108" s="18">
        <f>IF($A$108="","",MAX(0,People!$C$18-Leave!J18*HoursPerDay))</f>
        <v/>
      </c>
      <c r="L108" s="18">
        <f>IF($A$108="","",MAX(0,People!$C$18-Leave!K18*HoursPerDay))</f>
        <v/>
      </c>
      <c r="M108" s="18">
        <f>IF($A$108="","",MAX(0,People!$C$18-Leave!L18*HoursPerDay))</f>
        <v/>
      </c>
      <c r="N108" s="18">
        <f>IF($A$108="","",MAX(0,People!$C$18-Leave!M18*HoursPerDay))</f>
        <v/>
      </c>
    </row>
    <row r="109">
      <c r="B109">
        <f>IF($A$108="","","Confirmed")</f>
        <v/>
      </c>
      <c r="C109" s="18">
        <f>IF($A$108="","",SUMIFS(Plan!E$3:E$302,Plan!$A$3:$A$302,$A$108,Plan!$C$3:$C$302,"Confirmed"))</f>
        <v/>
      </c>
      <c r="D109" s="18">
        <f>IF($A$108="","",SUMIFS(Plan!F$3:F$302,Plan!$A$3:$A$302,$A$108,Plan!$C$3:$C$302,"Confirmed"))</f>
        <v/>
      </c>
      <c r="E109" s="18">
        <f>IF($A$108="","",SUMIFS(Plan!G$3:G$302,Plan!$A$3:$A$302,$A$108,Plan!$C$3:$C$302,"Confirmed"))</f>
        <v/>
      </c>
      <c r="F109" s="18">
        <f>IF($A$108="","",SUMIFS(Plan!H$3:H$302,Plan!$A$3:$A$302,$A$108,Plan!$C$3:$C$302,"Confirmed"))</f>
        <v/>
      </c>
      <c r="G109" s="18">
        <f>IF($A$108="","",SUMIFS(Plan!I$3:I$302,Plan!$A$3:$A$302,$A$108,Plan!$C$3:$C$302,"Confirmed"))</f>
        <v/>
      </c>
      <c r="H109" s="18">
        <f>IF($A$108="","",SUMIFS(Plan!J$3:J$302,Plan!$A$3:$A$302,$A$108,Plan!$C$3:$C$302,"Confirmed"))</f>
        <v/>
      </c>
      <c r="I109" s="18">
        <f>IF($A$108="","",SUMIFS(Plan!K$3:K$302,Plan!$A$3:$A$302,$A$108,Plan!$C$3:$C$302,"Confirmed"))</f>
        <v/>
      </c>
      <c r="J109" s="18">
        <f>IF($A$108="","",SUMIFS(Plan!L$3:L$302,Plan!$A$3:$A$302,$A$108,Plan!$C$3:$C$302,"Confirmed"))</f>
        <v/>
      </c>
      <c r="K109" s="18">
        <f>IF($A$108="","",SUMIFS(Plan!M$3:M$302,Plan!$A$3:$A$302,$A$108,Plan!$C$3:$C$302,"Confirmed"))</f>
        <v/>
      </c>
      <c r="L109" s="18">
        <f>IF($A$108="","",SUMIFS(Plan!N$3:N$302,Plan!$A$3:$A$302,$A$108,Plan!$C$3:$C$302,"Confirmed"))</f>
        <v/>
      </c>
      <c r="M109" s="18">
        <f>IF($A$108="","",SUMIFS(Plan!O$3:O$302,Plan!$A$3:$A$302,$A$108,Plan!$C$3:$C$302,"Confirmed"))</f>
        <v/>
      </c>
      <c r="N109" s="18">
        <f>IF($A$108="","",SUMIFS(Plan!P$3:P$302,Plan!$A$3:$A$302,$A$108,Plan!$C$3:$C$302,"Confirmed"))</f>
        <v/>
      </c>
    </row>
    <row r="110">
      <c r="B110">
        <f>IF($A$108="","","Tentative")</f>
        <v/>
      </c>
      <c r="C110" s="18">
        <f>IF($A$108="","",SUMIFS(Plan!E$3:E$302,Plan!$A$3:$A$302,$A$108,Plan!$C$3:$C$302,"Tentative"))</f>
        <v/>
      </c>
      <c r="D110" s="18">
        <f>IF($A$108="","",SUMIFS(Plan!F$3:F$302,Plan!$A$3:$A$302,$A$108,Plan!$C$3:$C$302,"Tentative"))</f>
        <v/>
      </c>
      <c r="E110" s="18">
        <f>IF($A$108="","",SUMIFS(Plan!G$3:G$302,Plan!$A$3:$A$302,$A$108,Plan!$C$3:$C$302,"Tentative"))</f>
        <v/>
      </c>
      <c r="F110" s="18">
        <f>IF($A$108="","",SUMIFS(Plan!H$3:H$302,Plan!$A$3:$A$302,$A$108,Plan!$C$3:$C$302,"Tentative"))</f>
        <v/>
      </c>
      <c r="G110" s="18">
        <f>IF($A$108="","",SUMIFS(Plan!I$3:I$302,Plan!$A$3:$A$302,$A$108,Plan!$C$3:$C$302,"Tentative"))</f>
        <v/>
      </c>
      <c r="H110" s="18">
        <f>IF($A$108="","",SUMIFS(Plan!J$3:J$302,Plan!$A$3:$A$302,$A$108,Plan!$C$3:$C$302,"Tentative"))</f>
        <v/>
      </c>
      <c r="I110" s="18">
        <f>IF($A$108="","",SUMIFS(Plan!K$3:K$302,Plan!$A$3:$A$302,$A$108,Plan!$C$3:$C$302,"Tentative"))</f>
        <v/>
      </c>
      <c r="J110" s="18">
        <f>IF($A$108="","",SUMIFS(Plan!L$3:L$302,Plan!$A$3:$A$302,$A$108,Plan!$C$3:$C$302,"Tentative"))</f>
        <v/>
      </c>
      <c r="K110" s="18">
        <f>IF($A$108="","",SUMIFS(Plan!M$3:M$302,Plan!$A$3:$A$302,$A$108,Plan!$C$3:$C$302,"Tentative"))</f>
        <v/>
      </c>
      <c r="L110" s="18">
        <f>IF($A$108="","",SUMIFS(Plan!N$3:N$302,Plan!$A$3:$A$302,$A$108,Plan!$C$3:$C$302,"Tentative"))</f>
        <v/>
      </c>
      <c r="M110" s="18">
        <f>IF($A$108="","",SUMIFS(Plan!O$3:O$302,Plan!$A$3:$A$302,$A$108,Plan!$C$3:$C$302,"Tentative"))</f>
        <v/>
      </c>
      <c r="N110" s="18">
        <f>IF($A$108="","",SUMIFS(Plan!P$3:P$302,Plan!$A$3:$A$302,$A$108,Plan!$C$3:$C$302,"Tentative"))</f>
        <v/>
      </c>
    </row>
    <row r="111">
      <c r="B111">
        <f>IF($A$108="","","Weighted tentative")</f>
        <v/>
      </c>
      <c r="C111" s="18">
        <f>IF($A$108="","",SUMPRODUCT((Plan!$A$3:$A$302=$A$108)*(Plan!$C$3:$C$302="Tentative")*Plan!E$3:E$302*Plan!$D$3:$D$302))</f>
        <v/>
      </c>
      <c r="D111" s="18">
        <f>IF($A$108="","",SUMPRODUCT((Plan!$A$3:$A$302=$A$108)*(Plan!$C$3:$C$302="Tentative")*Plan!F$3:F$302*Plan!$D$3:$D$302))</f>
        <v/>
      </c>
      <c r="E111" s="18">
        <f>IF($A$108="","",SUMPRODUCT((Plan!$A$3:$A$302=$A$108)*(Plan!$C$3:$C$302="Tentative")*Plan!G$3:G$302*Plan!$D$3:$D$302))</f>
        <v/>
      </c>
      <c r="F111" s="18">
        <f>IF($A$108="","",SUMPRODUCT((Plan!$A$3:$A$302=$A$108)*(Plan!$C$3:$C$302="Tentative")*Plan!H$3:H$302*Plan!$D$3:$D$302))</f>
        <v/>
      </c>
      <c r="G111" s="18">
        <f>IF($A$108="","",SUMPRODUCT((Plan!$A$3:$A$302=$A$108)*(Plan!$C$3:$C$302="Tentative")*Plan!I$3:I$302*Plan!$D$3:$D$302))</f>
        <v/>
      </c>
      <c r="H111" s="18">
        <f>IF($A$108="","",SUMPRODUCT((Plan!$A$3:$A$302=$A$108)*(Plan!$C$3:$C$302="Tentative")*Plan!J$3:J$302*Plan!$D$3:$D$302))</f>
        <v/>
      </c>
      <c r="I111" s="18">
        <f>IF($A$108="","",SUMPRODUCT((Plan!$A$3:$A$302=$A$108)*(Plan!$C$3:$C$302="Tentative")*Plan!K$3:K$302*Plan!$D$3:$D$302))</f>
        <v/>
      </c>
      <c r="J111" s="18">
        <f>IF($A$108="","",SUMPRODUCT((Plan!$A$3:$A$302=$A$108)*(Plan!$C$3:$C$302="Tentative")*Plan!L$3:L$302*Plan!$D$3:$D$302))</f>
        <v/>
      </c>
      <c r="K111" s="18">
        <f>IF($A$108="","",SUMPRODUCT((Plan!$A$3:$A$302=$A$108)*(Plan!$C$3:$C$302="Tentative")*Plan!M$3:M$302*Plan!$D$3:$D$302))</f>
        <v/>
      </c>
      <c r="L111" s="18">
        <f>IF($A$108="","",SUMPRODUCT((Plan!$A$3:$A$302=$A$108)*(Plan!$C$3:$C$302="Tentative")*Plan!N$3:N$302*Plan!$D$3:$D$302))</f>
        <v/>
      </c>
      <c r="M111" s="18">
        <f>IF($A$108="","",SUMPRODUCT((Plan!$A$3:$A$302=$A$108)*(Plan!$C$3:$C$302="Tentative")*Plan!O$3:O$302*Plan!$D$3:$D$302))</f>
        <v/>
      </c>
      <c r="N111" s="18">
        <f>IF($A$108="","",SUMPRODUCT((Plan!$A$3:$A$302=$A$108)*(Plan!$C$3:$C$302="Tentative")*Plan!P$3:P$302*Plan!$D$3:$D$302))</f>
        <v/>
      </c>
    </row>
    <row r="112">
      <c r="B112">
        <f>IF($A$108="","","% booked (confirmed + weighted)")</f>
        <v/>
      </c>
      <c r="C112" s="19">
        <f>IF($A$108="","",IF(C108=0,"",(C109+C111)/C108))</f>
        <v/>
      </c>
      <c r="D112" s="19">
        <f>IF($A$108="","",IF(D108=0,"",(D109+D111)/D108))</f>
        <v/>
      </c>
      <c r="E112" s="19">
        <f>IF($A$108="","",IF(E108=0,"",(E109+E111)/E108))</f>
        <v/>
      </c>
      <c r="F112" s="19">
        <f>IF($A$108="","",IF(F108=0,"",(F109+F111)/F108))</f>
        <v/>
      </c>
      <c r="G112" s="19">
        <f>IF($A$108="","",IF(G108=0,"",(G109+G111)/G108))</f>
        <v/>
      </c>
      <c r="H112" s="19">
        <f>IF($A$108="","",IF(H108=0,"",(H109+H111)/H108))</f>
        <v/>
      </c>
      <c r="I112" s="19">
        <f>IF($A$108="","",IF(I108=0,"",(I109+I111)/I108))</f>
        <v/>
      </c>
      <c r="J112" s="19">
        <f>IF($A$108="","",IF(J108=0,"",(J109+J111)/J108))</f>
        <v/>
      </c>
      <c r="K112" s="19">
        <f>IF($A$108="","",IF(K108=0,"",(K109+K111)/K108))</f>
        <v/>
      </c>
      <c r="L112" s="19">
        <f>IF($A$108="","",IF(L108=0,"",(L109+L111)/L108))</f>
        <v/>
      </c>
      <c r="M112" s="19">
        <f>IF($A$108="","",IF(M108=0,"",(M109+M111)/M108))</f>
        <v/>
      </c>
      <c r="N112" s="19">
        <f>IF($A$108="","",IF(N108=0,"",(N109+N111)/N108))</f>
        <v/>
      </c>
    </row>
    <row r="113">
      <c r="B113">
        <f>IF($A$108="","","Status")</f>
        <v/>
      </c>
      <c r="C113">
        <f>IF($A$108="","",IF(C108=0,IF(C109+C110&gt;0,"Booked while off","Off"),IF(C112&gt;OverAbove,"Over",IF(C112&lt;UnderBelow,"Under","OK"))))</f>
        <v/>
      </c>
      <c r="D113">
        <f>IF($A$108="","",IF(D108=0,IF(D109+D110&gt;0,"Booked while off","Off"),IF(D112&gt;OverAbove,"Over",IF(D112&lt;UnderBelow,"Under","OK"))))</f>
        <v/>
      </c>
      <c r="E113">
        <f>IF($A$108="","",IF(E108=0,IF(E109+E110&gt;0,"Booked while off","Off"),IF(E112&gt;OverAbove,"Over",IF(E112&lt;UnderBelow,"Under","OK"))))</f>
        <v/>
      </c>
      <c r="F113">
        <f>IF($A$108="","",IF(F108=0,IF(F109+F110&gt;0,"Booked while off","Off"),IF(F112&gt;OverAbove,"Over",IF(F112&lt;UnderBelow,"Under","OK"))))</f>
        <v/>
      </c>
      <c r="G113">
        <f>IF($A$108="","",IF(G108=0,IF(G109+G110&gt;0,"Booked while off","Off"),IF(G112&gt;OverAbove,"Over",IF(G112&lt;UnderBelow,"Under","OK"))))</f>
        <v/>
      </c>
      <c r="H113">
        <f>IF($A$108="","",IF(H108=0,IF(H109+H110&gt;0,"Booked while off","Off"),IF(H112&gt;OverAbove,"Over",IF(H112&lt;UnderBelow,"Under","OK"))))</f>
        <v/>
      </c>
      <c r="I113">
        <f>IF($A$108="","",IF(I108=0,IF(I109+I110&gt;0,"Booked while off","Off"),IF(I112&gt;OverAbove,"Over",IF(I112&lt;UnderBelow,"Under","OK"))))</f>
        <v/>
      </c>
      <c r="J113">
        <f>IF($A$108="","",IF(J108=0,IF(J109+J110&gt;0,"Booked while off","Off"),IF(J112&gt;OverAbove,"Over",IF(J112&lt;UnderBelow,"Under","OK"))))</f>
        <v/>
      </c>
      <c r="K113">
        <f>IF($A$108="","",IF(K108=0,IF(K109+K110&gt;0,"Booked while off","Off"),IF(K112&gt;OverAbove,"Over",IF(K112&lt;UnderBelow,"Under","OK"))))</f>
        <v/>
      </c>
      <c r="L113">
        <f>IF($A$108="","",IF(L108=0,IF(L109+L110&gt;0,"Booked while off","Off"),IF(L112&gt;OverAbove,"Over",IF(L112&lt;UnderBelow,"Under","OK"))))</f>
        <v/>
      </c>
      <c r="M113">
        <f>IF($A$108="","",IF(M108=0,IF(M109+M110&gt;0,"Booked while off","Off"),IF(M112&gt;OverAbove,"Over",IF(M112&lt;UnderBelow,"Under","OK"))))</f>
        <v/>
      </c>
      <c r="N113">
        <f>IF($A$108="","",IF(N108=0,IF(N109+N110&gt;0,"Booked while off","Off"),IF(N112&gt;OverAbove,"Over",IF(N112&lt;UnderBelow,"Under","OK"))))</f>
        <v/>
      </c>
    </row>
    <row r="114"/>
    <row r="115">
      <c r="A115" s="2">
        <f>IF(People!$A$19="","",People!$A$19)</f>
        <v/>
      </c>
      <c r="B115">
        <f>IF($A$115="","","Available")</f>
        <v/>
      </c>
      <c r="C115" s="18">
        <f>IF($A$115="","",MAX(0,People!$C$19-Leave!B19*HoursPerDay))</f>
        <v/>
      </c>
      <c r="D115" s="18">
        <f>IF($A$115="","",MAX(0,People!$C$19-Leave!C19*HoursPerDay))</f>
        <v/>
      </c>
      <c r="E115" s="18">
        <f>IF($A$115="","",MAX(0,People!$C$19-Leave!D19*HoursPerDay))</f>
        <v/>
      </c>
      <c r="F115" s="18">
        <f>IF($A$115="","",MAX(0,People!$C$19-Leave!E19*HoursPerDay))</f>
        <v/>
      </c>
      <c r="G115" s="18">
        <f>IF($A$115="","",MAX(0,People!$C$19-Leave!F19*HoursPerDay))</f>
        <v/>
      </c>
      <c r="H115" s="18">
        <f>IF($A$115="","",MAX(0,People!$C$19-Leave!G19*HoursPerDay))</f>
        <v/>
      </c>
      <c r="I115" s="18">
        <f>IF($A$115="","",MAX(0,People!$C$19-Leave!H19*HoursPerDay))</f>
        <v/>
      </c>
      <c r="J115" s="18">
        <f>IF($A$115="","",MAX(0,People!$C$19-Leave!I19*HoursPerDay))</f>
        <v/>
      </c>
      <c r="K115" s="18">
        <f>IF($A$115="","",MAX(0,People!$C$19-Leave!J19*HoursPerDay))</f>
        <v/>
      </c>
      <c r="L115" s="18">
        <f>IF($A$115="","",MAX(0,People!$C$19-Leave!K19*HoursPerDay))</f>
        <v/>
      </c>
      <c r="M115" s="18">
        <f>IF($A$115="","",MAX(0,People!$C$19-Leave!L19*HoursPerDay))</f>
        <v/>
      </c>
      <c r="N115" s="18">
        <f>IF($A$115="","",MAX(0,People!$C$19-Leave!M19*HoursPerDay))</f>
        <v/>
      </c>
    </row>
    <row r="116">
      <c r="B116">
        <f>IF($A$115="","","Confirmed")</f>
        <v/>
      </c>
      <c r="C116" s="18">
        <f>IF($A$115="","",SUMIFS(Plan!E$3:E$302,Plan!$A$3:$A$302,$A$115,Plan!$C$3:$C$302,"Confirmed"))</f>
        <v/>
      </c>
      <c r="D116" s="18">
        <f>IF($A$115="","",SUMIFS(Plan!F$3:F$302,Plan!$A$3:$A$302,$A$115,Plan!$C$3:$C$302,"Confirmed"))</f>
        <v/>
      </c>
      <c r="E116" s="18">
        <f>IF($A$115="","",SUMIFS(Plan!G$3:G$302,Plan!$A$3:$A$302,$A$115,Plan!$C$3:$C$302,"Confirmed"))</f>
        <v/>
      </c>
      <c r="F116" s="18">
        <f>IF($A$115="","",SUMIFS(Plan!H$3:H$302,Plan!$A$3:$A$302,$A$115,Plan!$C$3:$C$302,"Confirmed"))</f>
        <v/>
      </c>
      <c r="G116" s="18">
        <f>IF($A$115="","",SUMIFS(Plan!I$3:I$302,Plan!$A$3:$A$302,$A$115,Plan!$C$3:$C$302,"Confirmed"))</f>
        <v/>
      </c>
      <c r="H116" s="18">
        <f>IF($A$115="","",SUMIFS(Plan!J$3:J$302,Plan!$A$3:$A$302,$A$115,Plan!$C$3:$C$302,"Confirmed"))</f>
        <v/>
      </c>
      <c r="I116" s="18">
        <f>IF($A$115="","",SUMIFS(Plan!K$3:K$302,Plan!$A$3:$A$302,$A$115,Plan!$C$3:$C$302,"Confirmed"))</f>
        <v/>
      </c>
      <c r="J116" s="18">
        <f>IF($A$115="","",SUMIFS(Plan!L$3:L$302,Plan!$A$3:$A$302,$A$115,Plan!$C$3:$C$302,"Confirmed"))</f>
        <v/>
      </c>
      <c r="K116" s="18">
        <f>IF($A$115="","",SUMIFS(Plan!M$3:M$302,Plan!$A$3:$A$302,$A$115,Plan!$C$3:$C$302,"Confirmed"))</f>
        <v/>
      </c>
      <c r="L116" s="18">
        <f>IF($A$115="","",SUMIFS(Plan!N$3:N$302,Plan!$A$3:$A$302,$A$115,Plan!$C$3:$C$302,"Confirmed"))</f>
        <v/>
      </c>
      <c r="M116" s="18">
        <f>IF($A$115="","",SUMIFS(Plan!O$3:O$302,Plan!$A$3:$A$302,$A$115,Plan!$C$3:$C$302,"Confirmed"))</f>
        <v/>
      </c>
      <c r="N116" s="18">
        <f>IF($A$115="","",SUMIFS(Plan!P$3:P$302,Plan!$A$3:$A$302,$A$115,Plan!$C$3:$C$302,"Confirmed"))</f>
        <v/>
      </c>
    </row>
    <row r="117">
      <c r="B117">
        <f>IF($A$115="","","Tentative")</f>
        <v/>
      </c>
      <c r="C117" s="18">
        <f>IF($A$115="","",SUMIFS(Plan!E$3:E$302,Plan!$A$3:$A$302,$A$115,Plan!$C$3:$C$302,"Tentative"))</f>
        <v/>
      </c>
      <c r="D117" s="18">
        <f>IF($A$115="","",SUMIFS(Plan!F$3:F$302,Plan!$A$3:$A$302,$A$115,Plan!$C$3:$C$302,"Tentative"))</f>
        <v/>
      </c>
      <c r="E117" s="18">
        <f>IF($A$115="","",SUMIFS(Plan!G$3:G$302,Plan!$A$3:$A$302,$A$115,Plan!$C$3:$C$302,"Tentative"))</f>
        <v/>
      </c>
      <c r="F117" s="18">
        <f>IF($A$115="","",SUMIFS(Plan!H$3:H$302,Plan!$A$3:$A$302,$A$115,Plan!$C$3:$C$302,"Tentative"))</f>
        <v/>
      </c>
      <c r="G117" s="18">
        <f>IF($A$115="","",SUMIFS(Plan!I$3:I$302,Plan!$A$3:$A$302,$A$115,Plan!$C$3:$C$302,"Tentative"))</f>
        <v/>
      </c>
      <c r="H117" s="18">
        <f>IF($A$115="","",SUMIFS(Plan!J$3:J$302,Plan!$A$3:$A$302,$A$115,Plan!$C$3:$C$302,"Tentative"))</f>
        <v/>
      </c>
      <c r="I117" s="18">
        <f>IF($A$115="","",SUMIFS(Plan!K$3:K$302,Plan!$A$3:$A$302,$A$115,Plan!$C$3:$C$302,"Tentative"))</f>
        <v/>
      </c>
      <c r="J117" s="18">
        <f>IF($A$115="","",SUMIFS(Plan!L$3:L$302,Plan!$A$3:$A$302,$A$115,Plan!$C$3:$C$302,"Tentative"))</f>
        <v/>
      </c>
      <c r="K117" s="18">
        <f>IF($A$115="","",SUMIFS(Plan!M$3:M$302,Plan!$A$3:$A$302,$A$115,Plan!$C$3:$C$302,"Tentative"))</f>
        <v/>
      </c>
      <c r="L117" s="18">
        <f>IF($A$115="","",SUMIFS(Plan!N$3:N$302,Plan!$A$3:$A$302,$A$115,Plan!$C$3:$C$302,"Tentative"))</f>
        <v/>
      </c>
      <c r="M117" s="18">
        <f>IF($A$115="","",SUMIFS(Plan!O$3:O$302,Plan!$A$3:$A$302,$A$115,Plan!$C$3:$C$302,"Tentative"))</f>
        <v/>
      </c>
      <c r="N117" s="18">
        <f>IF($A$115="","",SUMIFS(Plan!P$3:P$302,Plan!$A$3:$A$302,$A$115,Plan!$C$3:$C$302,"Tentative"))</f>
        <v/>
      </c>
    </row>
    <row r="118">
      <c r="B118">
        <f>IF($A$115="","","Weighted tentative")</f>
        <v/>
      </c>
      <c r="C118" s="18">
        <f>IF($A$115="","",SUMPRODUCT((Plan!$A$3:$A$302=$A$115)*(Plan!$C$3:$C$302="Tentative")*Plan!E$3:E$302*Plan!$D$3:$D$302))</f>
        <v/>
      </c>
      <c r="D118" s="18">
        <f>IF($A$115="","",SUMPRODUCT((Plan!$A$3:$A$302=$A$115)*(Plan!$C$3:$C$302="Tentative")*Plan!F$3:F$302*Plan!$D$3:$D$302))</f>
        <v/>
      </c>
      <c r="E118" s="18">
        <f>IF($A$115="","",SUMPRODUCT((Plan!$A$3:$A$302=$A$115)*(Plan!$C$3:$C$302="Tentative")*Plan!G$3:G$302*Plan!$D$3:$D$302))</f>
        <v/>
      </c>
      <c r="F118" s="18">
        <f>IF($A$115="","",SUMPRODUCT((Plan!$A$3:$A$302=$A$115)*(Plan!$C$3:$C$302="Tentative")*Plan!H$3:H$302*Plan!$D$3:$D$302))</f>
        <v/>
      </c>
      <c r="G118" s="18">
        <f>IF($A$115="","",SUMPRODUCT((Plan!$A$3:$A$302=$A$115)*(Plan!$C$3:$C$302="Tentative")*Plan!I$3:I$302*Plan!$D$3:$D$302))</f>
        <v/>
      </c>
      <c r="H118" s="18">
        <f>IF($A$115="","",SUMPRODUCT((Plan!$A$3:$A$302=$A$115)*(Plan!$C$3:$C$302="Tentative")*Plan!J$3:J$302*Plan!$D$3:$D$302))</f>
        <v/>
      </c>
      <c r="I118" s="18">
        <f>IF($A$115="","",SUMPRODUCT((Plan!$A$3:$A$302=$A$115)*(Plan!$C$3:$C$302="Tentative")*Plan!K$3:K$302*Plan!$D$3:$D$302))</f>
        <v/>
      </c>
      <c r="J118" s="18">
        <f>IF($A$115="","",SUMPRODUCT((Plan!$A$3:$A$302=$A$115)*(Plan!$C$3:$C$302="Tentative")*Plan!L$3:L$302*Plan!$D$3:$D$302))</f>
        <v/>
      </c>
      <c r="K118" s="18">
        <f>IF($A$115="","",SUMPRODUCT((Plan!$A$3:$A$302=$A$115)*(Plan!$C$3:$C$302="Tentative")*Plan!M$3:M$302*Plan!$D$3:$D$302))</f>
        <v/>
      </c>
      <c r="L118" s="18">
        <f>IF($A$115="","",SUMPRODUCT((Plan!$A$3:$A$302=$A$115)*(Plan!$C$3:$C$302="Tentative")*Plan!N$3:N$302*Plan!$D$3:$D$302))</f>
        <v/>
      </c>
      <c r="M118" s="18">
        <f>IF($A$115="","",SUMPRODUCT((Plan!$A$3:$A$302=$A$115)*(Plan!$C$3:$C$302="Tentative")*Plan!O$3:O$302*Plan!$D$3:$D$302))</f>
        <v/>
      </c>
      <c r="N118" s="18">
        <f>IF($A$115="","",SUMPRODUCT((Plan!$A$3:$A$302=$A$115)*(Plan!$C$3:$C$302="Tentative")*Plan!P$3:P$302*Plan!$D$3:$D$302))</f>
        <v/>
      </c>
    </row>
    <row r="119">
      <c r="B119">
        <f>IF($A$115="","","% booked (confirmed + weighted)")</f>
        <v/>
      </c>
      <c r="C119" s="19">
        <f>IF($A$115="","",IF(C115=0,"",(C116+C118)/C115))</f>
        <v/>
      </c>
      <c r="D119" s="19">
        <f>IF($A$115="","",IF(D115=0,"",(D116+D118)/D115))</f>
        <v/>
      </c>
      <c r="E119" s="19">
        <f>IF($A$115="","",IF(E115=0,"",(E116+E118)/E115))</f>
        <v/>
      </c>
      <c r="F119" s="19">
        <f>IF($A$115="","",IF(F115=0,"",(F116+F118)/F115))</f>
        <v/>
      </c>
      <c r="G119" s="19">
        <f>IF($A$115="","",IF(G115=0,"",(G116+G118)/G115))</f>
        <v/>
      </c>
      <c r="H119" s="19">
        <f>IF($A$115="","",IF(H115=0,"",(H116+H118)/H115))</f>
        <v/>
      </c>
      <c r="I119" s="19">
        <f>IF($A$115="","",IF(I115=0,"",(I116+I118)/I115))</f>
        <v/>
      </c>
      <c r="J119" s="19">
        <f>IF($A$115="","",IF(J115=0,"",(J116+J118)/J115))</f>
        <v/>
      </c>
      <c r="K119" s="19">
        <f>IF($A$115="","",IF(K115=0,"",(K116+K118)/K115))</f>
        <v/>
      </c>
      <c r="L119" s="19">
        <f>IF($A$115="","",IF(L115=0,"",(L116+L118)/L115))</f>
        <v/>
      </c>
      <c r="M119" s="19">
        <f>IF($A$115="","",IF(M115=0,"",(M116+M118)/M115))</f>
        <v/>
      </c>
      <c r="N119" s="19">
        <f>IF($A$115="","",IF(N115=0,"",(N116+N118)/N115))</f>
        <v/>
      </c>
    </row>
    <row r="120">
      <c r="B120">
        <f>IF($A$115="","","Status")</f>
        <v/>
      </c>
      <c r="C120">
        <f>IF($A$115="","",IF(C115=0,IF(C116+C117&gt;0,"Booked while off","Off"),IF(C119&gt;OverAbove,"Over",IF(C119&lt;UnderBelow,"Under","OK"))))</f>
        <v/>
      </c>
      <c r="D120">
        <f>IF($A$115="","",IF(D115=0,IF(D116+D117&gt;0,"Booked while off","Off"),IF(D119&gt;OverAbove,"Over",IF(D119&lt;UnderBelow,"Under","OK"))))</f>
        <v/>
      </c>
      <c r="E120">
        <f>IF($A$115="","",IF(E115=0,IF(E116+E117&gt;0,"Booked while off","Off"),IF(E119&gt;OverAbove,"Over",IF(E119&lt;UnderBelow,"Under","OK"))))</f>
        <v/>
      </c>
      <c r="F120">
        <f>IF($A$115="","",IF(F115=0,IF(F116+F117&gt;0,"Booked while off","Off"),IF(F119&gt;OverAbove,"Over",IF(F119&lt;UnderBelow,"Under","OK"))))</f>
        <v/>
      </c>
      <c r="G120">
        <f>IF($A$115="","",IF(G115=0,IF(G116+G117&gt;0,"Booked while off","Off"),IF(G119&gt;OverAbove,"Over",IF(G119&lt;UnderBelow,"Under","OK"))))</f>
        <v/>
      </c>
      <c r="H120">
        <f>IF($A$115="","",IF(H115=0,IF(H116+H117&gt;0,"Booked while off","Off"),IF(H119&gt;OverAbove,"Over",IF(H119&lt;UnderBelow,"Under","OK"))))</f>
        <v/>
      </c>
      <c r="I120">
        <f>IF($A$115="","",IF(I115=0,IF(I116+I117&gt;0,"Booked while off","Off"),IF(I119&gt;OverAbove,"Over",IF(I119&lt;UnderBelow,"Under","OK"))))</f>
        <v/>
      </c>
      <c r="J120">
        <f>IF($A$115="","",IF(J115=0,IF(J116+J117&gt;0,"Booked while off","Off"),IF(J119&gt;OverAbove,"Over",IF(J119&lt;UnderBelow,"Under","OK"))))</f>
        <v/>
      </c>
      <c r="K120">
        <f>IF($A$115="","",IF(K115=0,IF(K116+K117&gt;0,"Booked while off","Off"),IF(K119&gt;OverAbove,"Over",IF(K119&lt;UnderBelow,"Under","OK"))))</f>
        <v/>
      </c>
      <c r="L120">
        <f>IF($A$115="","",IF(L115=0,IF(L116+L117&gt;0,"Booked while off","Off"),IF(L119&gt;OverAbove,"Over",IF(L119&lt;UnderBelow,"Under","OK"))))</f>
        <v/>
      </c>
      <c r="M120">
        <f>IF($A$115="","",IF(M115=0,IF(M116+M117&gt;0,"Booked while off","Off"),IF(M119&gt;OverAbove,"Over",IF(M119&lt;UnderBelow,"Under","OK"))))</f>
        <v/>
      </c>
      <c r="N120">
        <f>IF($A$115="","",IF(N115=0,IF(N116+N117&gt;0,"Booked while off","Off"),IF(N119&gt;OverAbove,"Over",IF(N119&lt;UnderBelow,"Under","OK"))))</f>
        <v/>
      </c>
    </row>
    <row r="121"/>
    <row r="122">
      <c r="A122" s="2">
        <f>IF(People!$A$20="","",People!$A$20)</f>
        <v/>
      </c>
      <c r="B122">
        <f>IF($A$122="","","Available")</f>
        <v/>
      </c>
      <c r="C122" s="18">
        <f>IF($A$122="","",MAX(0,People!$C$20-Leave!B20*HoursPerDay))</f>
        <v/>
      </c>
      <c r="D122" s="18">
        <f>IF($A$122="","",MAX(0,People!$C$20-Leave!C20*HoursPerDay))</f>
        <v/>
      </c>
      <c r="E122" s="18">
        <f>IF($A$122="","",MAX(0,People!$C$20-Leave!D20*HoursPerDay))</f>
        <v/>
      </c>
      <c r="F122" s="18">
        <f>IF($A$122="","",MAX(0,People!$C$20-Leave!E20*HoursPerDay))</f>
        <v/>
      </c>
      <c r="G122" s="18">
        <f>IF($A$122="","",MAX(0,People!$C$20-Leave!F20*HoursPerDay))</f>
        <v/>
      </c>
      <c r="H122" s="18">
        <f>IF($A$122="","",MAX(0,People!$C$20-Leave!G20*HoursPerDay))</f>
        <v/>
      </c>
      <c r="I122" s="18">
        <f>IF($A$122="","",MAX(0,People!$C$20-Leave!H20*HoursPerDay))</f>
        <v/>
      </c>
      <c r="J122" s="18">
        <f>IF($A$122="","",MAX(0,People!$C$20-Leave!I20*HoursPerDay))</f>
        <v/>
      </c>
      <c r="K122" s="18">
        <f>IF($A$122="","",MAX(0,People!$C$20-Leave!J20*HoursPerDay))</f>
        <v/>
      </c>
      <c r="L122" s="18">
        <f>IF($A$122="","",MAX(0,People!$C$20-Leave!K20*HoursPerDay))</f>
        <v/>
      </c>
      <c r="M122" s="18">
        <f>IF($A$122="","",MAX(0,People!$C$20-Leave!L20*HoursPerDay))</f>
        <v/>
      </c>
      <c r="N122" s="18">
        <f>IF($A$122="","",MAX(0,People!$C$20-Leave!M20*HoursPerDay))</f>
        <v/>
      </c>
    </row>
    <row r="123">
      <c r="B123">
        <f>IF($A$122="","","Confirmed")</f>
        <v/>
      </c>
      <c r="C123" s="18">
        <f>IF($A$122="","",SUMIFS(Plan!E$3:E$302,Plan!$A$3:$A$302,$A$122,Plan!$C$3:$C$302,"Confirmed"))</f>
        <v/>
      </c>
      <c r="D123" s="18">
        <f>IF($A$122="","",SUMIFS(Plan!F$3:F$302,Plan!$A$3:$A$302,$A$122,Plan!$C$3:$C$302,"Confirmed"))</f>
        <v/>
      </c>
      <c r="E123" s="18">
        <f>IF($A$122="","",SUMIFS(Plan!G$3:G$302,Plan!$A$3:$A$302,$A$122,Plan!$C$3:$C$302,"Confirmed"))</f>
        <v/>
      </c>
      <c r="F123" s="18">
        <f>IF($A$122="","",SUMIFS(Plan!H$3:H$302,Plan!$A$3:$A$302,$A$122,Plan!$C$3:$C$302,"Confirmed"))</f>
        <v/>
      </c>
      <c r="G123" s="18">
        <f>IF($A$122="","",SUMIFS(Plan!I$3:I$302,Plan!$A$3:$A$302,$A$122,Plan!$C$3:$C$302,"Confirmed"))</f>
        <v/>
      </c>
      <c r="H123" s="18">
        <f>IF($A$122="","",SUMIFS(Plan!J$3:J$302,Plan!$A$3:$A$302,$A$122,Plan!$C$3:$C$302,"Confirmed"))</f>
        <v/>
      </c>
      <c r="I123" s="18">
        <f>IF($A$122="","",SUMIFS(Plan!K$3:K$302,Plan!$A$3:$A$302,$A$122,Plan!$C$3:$C$302,"Confirmed"))</f>
        <v/>
      </c>
      <c r="J123" s="18">
        <f>IF($A$122="","",SUMIFS(Plan!L$3:L$302,Plan!$A$3:$A$302,$A$122,Plan!$C$3:$C$302,"Confirmed"))</f>
        <v/>
      </c>
      <c r="K123" s="18">
        <f>IF($A$122="","",SUMIFS(Plan!M$3:M$302,Plan!$A$3:$A$302,$A$122,Plan!$C$3:$C$302,"Confirmed"))</f>
        <v/>
      </c>
      <c r="L123" s="18">
        <f>IF($A$122="","",SUMIFS(Plan!N$3:N$302,Plan!$A$3:$A$302,$A$122,Plan!$C$3:$C$302,"Confirmed"))</f>
        <v/>
      </c>
      <c r="M123" s="18">
        <f>IF($A$122="","",SUMIFS(Plan!O$3:O$302,Plan!$A$3:$A$302,$A$122,Plan!$C$3:$C$302,"Confirmed"))</f>
        <v/>
      </c>
      <c r="N123" s="18">
        <f>IF($A$122="","",SUMIFS(Plan!P$3:P$302,Plan!$A$3:$A$302,$A$122,Plan!$C$3:$C$302,"Confirmed"))</f>
        <v/>
      </c>
    </row>
    <row r="124">
      <c r="B124">
        <f>IF($A$122="","","Tentative")</f>
        <v/>
      </c>
      <c r="C124" s="18">
        <f>IF($A$122="","",SUMIFS(Plan!E$3:E$302,Plan!$A$3:$A$302,$A$122,Plan!$C$3:$C$302,"Tentative"))</f>
        <v/>
      </c>
      <c r="D124" s="18">
        <f>IF($A$122="","",SUMIFS(Plan!F$3:F$302,Plan!$A$3:$A$302,$A$122,Plan!$C$3:$C$302,"Tentative"))</f>
        <v/>
      </c>
      <c r="E124" s="18">
        <f>IF($A$122="","",SUMIFS(Plan!G$3:G$302,Plan!$A$3:$A$302,$A$122,Plan!$C$3:$C$302,"Tentative"))</f>
        <v/>
      </c>
      <c r="F124" s="18">
        <f>IF($A$122="","",SUMIFS(Plan!H$3:H$302,Plan!$A$3:$A$302,$A$122,Plan!$C$3:$C$302,"Tentative"))</f>
        <v/>
      </c>
      <c r="G124" s="18">
        <f>IF($A$122="","",SUMIFS(Plan!I$3:I$302,Plan!$A$3:$A$302,$A$122,Plan!$C$3:$C$302,"Tentative"))</f>
        <v/>
      </c>
      <c r="H124" s="18">
        <f>IF($A$122="","",SUMIFS(Plan!J$3:J$302,Plan!$A$3:$A$302,$A$122,Plan!$C$3:$C$302,"Tentative"))</f>
        <v/>
      </c>
      <c r="I124" s="18">
        <f>IF($A$122="","",SUMIFS(Plan!K$3:K$302,Plan!$A$3:$A$302,$A$122,Plan!$C$3:$C$302,"Tentative"))</f>
        <v/>
      </c>
      <c r="J124" s="18">
        <f>IF($A$122="","",SUMIFS(Plan!L$3:L$302,Plan!$A$3:$A$302,$A$122,Plan!$C$3:$C$302,"Tentative"))</f>
        <v/>
      </c>
      <c r="K124" s="18">
        <f>IF($A$122="","",SUMIFS(Plan!M$3:M$302,Plan!$A$3:$A$302,$A$122,Plan!$C$3:$C$302,"Tentative"))</f>
        <v/>
      </c>
      <c r="L124" s="18">
        <f>IF($A$122="","",SUMIFS(Plan!N$3:N$302,Plan!$A$3:$A$302,$A$122,Plan!$C$3:$C$302,"Tentative"))</f>
        <v/>
      </c>
      <c r="M124" s="18">
        <f>IF($A$122="","",SUMIFS(Plan!O$3:O$302,Plan!$A$3:$A$302,$A$122,Plan!$C$3:$C$302,"Tentative"))</f>
        <v/>
      </c>
      <c r="N124" s="18">
        <f>IF($A$122="","",SUMIFS(Plan!P$3:P$302,Plan!$A$3:$A$302,$A$122,Plan!$C$3:$C$302,"Tentative"))</f>
        <v/>
      </c>
    </row>
    <row r="125">
      <c r="B125">
        <f>IF($A$122="","","Weighted tentative")</f>
        <v/>
      </c>
      <c r="C125" s="18">
        <f>IF($A$122="","",SUMPRODUCT((Plan!$A$3:$A$302=$A$122)*(Plan!$C$3:$C$302="Tentative")*Plan!E$3:E$302*Plan!$D$3:$D$302))</f>
        <v/>
      </c>
      <c r="D125" s="18">
        <f>IF($A$122="","",SUMPRODUCT((Plan!$A$3:$A$302=$A$122)*(Plan!$C$3:$C$302="Tentative")*Plan!F$3:F$302*Plan!$D$3:$D$302))</f>
        <v/>
      </c>
      <c r="E125" s="18">
        <f>IF($A$122="","",SUMPRODUCT((Plan!$A$3:$A$302=$A$122)*(Plan!$C$3:$C$302="Tentative")*Plan!G$3:G$302*Plan!$D$3:$D$302))</f>
        <v/>
      </c>
      <c r="F125" s="18">
        <f>IF($A$122="","",SUMPRODUCT((Plan!$A$3:$A$302=$A$122)*(Plan!$C$3:$C$302="Tentative")*Plan!H$3:H$302*Plan!$D$3:$D$302))</f>
        <v/>
      </c>
      <c r="G125" s="18">
        <f>IF($A$122="","",SUMPRODUCT((Plan!$A$3:$A$302=$A$122)*(Plan!$C$3:$C$302="Tentative")*Plan!I$3:I$302*Plan!$D$3:$D$302))</f>
        <v/>
      </c>
      <c r="H125" s="18">
        <f>IF($A$122="","",SUMPRODUCT((Plan!$A$3:$A$302=$A$122)*(Plan!$C$3:$C$302="Tentative")*Plan!J$3:J$302*Plan!$D$3:$D$302))</f>
        <v/>
      </c>
      <c r="I125" s="18">
        <f>IF($A$122="","",SUMPRODUCT((Plan!$A$3:$A$302=$A$122)*(Plan!$C$3:$C$302="Tentative")*Plan!K$3:K$302*Plan!$D$3:$D$302))</f>
        <v/>
      </c>
      <c r="J125" s="18">
        <f>IF($A$122="","",SUMPRODUCT((Plan!$A$3:$A$302=$A$122)*(Plan!$C$3:$C$302="Tentative")*Plan!L$3:L$302*Plan!$D$3:$D$302))</f>
        <v/>
      </c>
      <c r="K125" s="18">
        <f>IF($A$122="","",SUMPRODUCT((Plan!$A$3:$A$302=$A$122)*(Plan!$C$3:$C$302="Tentative")*Plan!M$3:M$302*Plan!$D$3:$D$302))</f>
        <v/>
      </c>
      <c r="L125" s="18">
        <f>IF($A$122="","",SUMPRODUCT((Plan!$A$3:$A$302=$A$122)*(Plan!$C$3:$C$302="Tentative")*Plan!N$3:N$302*Plan!$D$3:$D$302))</f>
        <v/>
      </c>
      <c r="M125" s="18">
        <f>IF($A$122="","",SUMPRODUCT((Plan!$A$3:$A$302=$A$122)*(Plan!$C$3:$C$302="Tentative")*Plan!O$3:O$302*Plan!$D$3:$D$302))</f>
        <v/>
      </c>
      <c r="N125" s="18">
        <f>IF($A$122="","",SUMPRODUCT((Plan!$A$3:$A$302=$A$122)*(Plan!$C$3:$C$302="Tentative")*Plan!P$3:P$302*Plan!$D$3:$D$302))</f>
        <v/>
      </c>
    </row>
    <row r="126">
      <c r="B126">
        <f>IF($A$122="","","% booked (confirmed + weighted)")</f>
        <v/>
      </c>
      <c r="C126" s="19">
        <f>IF($A$122="","",IF(C122=0,"",(C123+C125)/C122))</f>
        <v/>
      </c>
      <c r="D126" s="19">
        <f>IF($A$122="","",IF(D122=0,"",(D123+D125)/D122))</f>
        <v/>
      </c>
      <c r="E126" s="19">
        <f>IF($A$122="","",IF(E122=0,"",(E123+E125)/E122))</f>
        <v/>
      </c>
      <c r="F126" s="19">
        <f>IF($A$122="","",IF(F122=0,"",(F123+F125)/F122))</f>
        <v/>
      </c>
      <c r="G126" s="19">
        <f>IF($A$122="","",IF(G122=0,"",(G123+G125)/G122))</f>
        <v/>
      </c>
      <c r="H126" s="19">
        <f>IF($A$122="","",IF(H122=0,"",(H123+H125)/H122))</f>
        <v/>
      </c>
      <c r="I126" s="19">
        <f>IF($A$122="","",IF(I122=0,"",(I123+I125)/I122))</f>
        <v/>
      </c>
      <c r="J126" s="19">
        <f>IF($A$122="","",IF(J122=0,"",(J123+J125)/J122))</f>
        <v/>
      </c>
      <c r="K126" s="19">
        <f>IF($A$122="","",IF(K122=0,"",(K123+K125)/K122))</f>
        <v/>
      </c>
      <c r="L126" s="19">
        <f>IF($A$122="","",IF(L122=0,"",(L123+L125)/L122))</f>
        <v/>
      </c>
      <c r="M126" s="19">
        <f>IF($A$122="","",IF(M122=0,"",(M123+M125)/M122))</f>
        <v/>
      </c>
      <c r="N126" s="19">
        <f>IF($A$122="","",IF(N122=0,"",(N123+N125)/N122))</f>
        <v/>
      </c>
    </row>
    <row r="127">
      <c r="B127">
        <f>IF($A$122="","","Status")</f>
        <v/>
      </c>
      <c r="C127">
        <f>IF($A$122="","",IF(C122=0,IF(C123+C124&gt;0,"Booked while off","Off"),IF(C126&gt;OverAbove,"Over",IF(C126&lt;UnderBelow,"Under","OK"))))</f>
        <v/>
      </c>
      <c r="D127">
        <f>IF($A$122="","",IF(D122=0,IF(D123+D124&gt;0,"Booked while off","Off"),IF(D126&gt;OverAbove,"Over",IF(D126&lt;UnderBelow,"Under","OK"))))</f>
        <v/>
      </c>
      <c r="E127">
        <f>IF($A$122="","",IF(E122=0,IF(E123+E124&gt;0,"Booked while off","Off"),IF(E126&gt;OverAbove,"Over",IF(E126&lt;UnderBelow,"Under","OK"))))</f>
        <v/>
      </c>
      <c r="F127">
        <f>IF($A$122="","",IF(F122=0,IF(F123+F124&gt;0,"Booked while off","Off"),IF(F126&gt;OverAbove,"Over",IF(F126&lt;UnderBelow,"Under","OK"))))</f>
        <v/>
      </c>
      <c r="G127">
        <f>IF($A$122="","",IF(G122=0,IF(G123+G124&gt;0,"Booked while off","Off"),IF(G126&gt;OverAbove,"Over",IF(G126&lt;UnderBelow,"Under","OK"))))</f>
        <v/>
      </c>
      <c r="H127">
        <f>IF($A$122="","",IF(H122=0,IF(H123+H124&gt;0,"Booked while off","Off"),IF(H126&gt;OverAbove,"Over",IF(H126&lt;UnderBelow,"Under","OK"))))</f>
        <v/>
      </c>
      <c r="I127">
        <f>IF($A$122="","",IF(I122=0,IF(I123+I124&gt;0,"Booked while off","Off"),IF(I126&gt;OverAbove,"Over",IF(I126&lt;UnderBelow,"Under","OK"))))</f>
        <v/>
      </c>
      <c r="J127">
        <f>IF($A$122="","",IF(J122=0,IF(J123+J124&gt;0,"Booked while off","Off"),IF(J126&gt;OverAbove,"Over",IF(J126&lt;UnderBelow,"Under","OK"))))</f>
        <v/>
      </c>
      <c r="K127">
        <f>IF($A$122="","",IF(K122=0,IF(K123+K124&gt;0,"Booked while off","Off"),IF(K126&gt;OverAbove,"Over",IF(K126&lt;UnderBelow,"Under","OK"))))</f>
        <v/>
      </c>
      <c r="L127">
        <f>IF($A$122="","",IF(L122=0,IF(L123+L124&gt;0,"Booked while off","Off"),IF(L126&gt;OverAbove,"Over",IF(L126&lt;UnderBelow,"Under","OK"))))</f>
        <v/>
      </c>
      <c r="M127">
        <f>IF($A$122="","",IF(M122=0,IF(M123+M124&gt;0,"Booked while off","Off"),IF(M126&gt;OverAbove,"Over",IF(M126&lt;UnderBelow,"Under","OK"))))</f>
        <v/>
      </c>
      <c r="N127">
        <f>IF($A$122="","",IF(N122=0,IF(N123+N124&gt;0,"Booked while off","Off"),IF(N126&gt;OverAbove,"Over",IF(N126&lt;UnderBelow,"Under","OK"))))</f>
        <v/>
      </c>
    </row>
    <row r="128"/>
    <row r="129">
      <c r="A129" s="2">
        <f>IF(People!$A$21="","",People!$A$21)</f>
        <v/>
      </c>
      <c r="B129">
        <f>IF($A$129="","","Available")</f>
        <v/>
      </c>
      <c r="C129" s="18">
        <f>IF($A$129="","",MAX(0,People!$C$21-Leave!B21*HoursPerDay))</f>
        <v/>
      </c>
      <c r="D129" s="18">
        <f>IF($A$129="","",MAX(0,People!$C$21-Leave!C21*HoursPerDay))</f>
        <v/>
      </c>
      <c r="E129" s="18">
        <f>IF($A$129="","",MAX(0,People!$C$21-Leave!D21*HoursPerDay))</f>
        <v/>
      </c>
      <c r="F129" s="18">
        <f>IF($A$129="","",MAX(0,People!$C$21-Leave!E21*HoursPerDay))</f>
        <v/>
      </c>
      <c r="G129" s="18">
        <f>IF($A$129="","",MAX(0,People!$C$21-Leave!F21*HoursPerDay))</f>
        <v/>
      </c>
      <c r="H129" s="18">
        <f>IF($A$129="","",MAX(0,People!$C$21-Leave!G21*HoursPerDay))</f>
        <v/>
      </c>
      <c r="I129" s="18">
        <f>IF($A$129="","",MAX(0,People!$C$21-Leave!H21*HoursPerDay))</f>
        <v/>
      </c>
      <c r="J129" s="18">
        <f>IF($A$129="","",MAX(0,People!$C$21-Leave!I21*HoursPerDay))</f>
        <v/>
      </c>
      <c r="K129" s="18">
        <f>IF($A$129="","",MAX(0,People!$C$21-Leave!J21*HoursPerDay))</f>
        <v/>
      </c>
      <c r="L129" s="18">
        <f>IF($A$129="","",MAX(0,People!$C$21-Leave!K21*HoursPerDay))</f>
        <v/>
      </c>
      <c r="M129" s="18">
        <f>IF($A$129="","",MAX(0,People!$C$21-Leave!L21*HoursPerDay))</f>
        <v/>
      </c>
      <c r="N129" s="18">
        <f>IF($A$129="","",MAX(0,People!$C$21-Leave!M21*HoursPerDay))</f>
        <v/>
      </c>
    </row>
    <row r="130">
      <c r="B130">
        <f>IF($A$129="","","Confirmed")</f>
        <v/>
      </c>
      <c r="C130" s="18">
        <f>IF($A$129="","",SUMIFS(Plan!E$3:E$302,Plan!$A$3:$A$302,$A$129,Plan!$C$3:$C$302,"Confirmed"))</f>
        <v/>
      </c>
      <c r="D130" s="18">
        <f>IF($A$129="","",SUMIFS(Plan!F$3:F$302,Plan!$A$3:$A$302,$A$129,Plan!$C$3:$C$302,"Confirmed"))</f>
        <v/>
      </c>
      <c r="E130" s="18">
        <f>IF($A$129="","",SUMIFS(Plan!G$3:G$302,Plan!$A$3:$A$302,$A$129,Plan!$C$3:$C$302,"Confirmed"))</f>
        <v/>
      </c>
      <c r="F130" s="18">
        <f>IF($A$129="","",SUMIFS(Plan!H$3:H$302,Plan!$A$3:$A$302,$A$129,Plan!$C$3:$C$302,"Confirmed"))</f>
        <v/>
      </c>
      <c r="G130" s="18">
        <f>IF($A$129="","",SUMIFS(Plan!I$3:I$302,Plan!$A$3:$A$302,$A$129,Plan!$C$3:$C$302,"Confirmed"))</f>
        <v/>
      </c>
      <c r="H130" s="18">
        <f>IF($A$129="","",SUMIFS(Plan!J$3:J$302,Plan!$A$3:$A$302,$A$129,Plan!$C$3:$C$302,"Confirmed"))</f>
        <v/>
      </c>
      <c r="I130" s="18">
        <f>IF($A$129="","",SUMIFS(Plan!K$3:K$302,Plan!$A$3:$A$302,$A$129,Plan!$C$3:$C$302,"Confirmed"))</f>
        <v/>
      </c>
      <c r="J130" s="18">
        <f>IF($A$129="","",SUMIFS(Plan!L$3:L$302,Plan!$A$3:$A$302,$A$129,Plan!$C$3:$C$302,"Confirmed"))</f>
        <v/>
      </c>
      <c r="K130" s="18">
        <f>IF($A$129="","",SUMIFS(Plan!M$3:M$302,Plan!$A$3:$A$302,$A$129,Plan!$C$3:$C$302,"Confirmed"))</f>
        <v/>
      </c>
      <c r="L130" s="18">
        <f>IF($A$129="","",SUMIFS(Plan!N$3:N$302,Plan!$A$3:$A$302,$A$129,Plan!$C$3:$C$302,"Confirmed"))</f>
        <v/>
      </c>
      <c r="M130" s="18">
        <f>IF($A$129="","",SUMIFS(Plan!O$3:O$302,Plan!$A$3:$A$302,$A$129,Plan!$C$3:$C$302,"Confirmed"))</f>
        <v/>
      </c>
      <c r="N130" s="18">
        <f>IF($A$129="","",SUMIFS(Plan!P$3:P$302,Plan!$A$3:$A$302,$A$129,Plan!$C$3:$C$302,"Confirmed"))</f>
        <v/>
      </c>
    </row>
    <row r="131">
      <c r="B131">
        <f>IF($A$129="","","Tentative")</f>
        <v/>
      </c>
      <c r="C131" s="18">
        <f>IF($A$129="","",SUMIFS(Plan!E$3:E$302,Plan!$A$3:$A$302,$A$129,Plan!$C$3:$C$302,"Tentative"))</f>
        <v/>
      </c>
      <c r="D131" s="18">
        <f>IF($A$129="","",SUMIFS(Plan!F$3:F$302,Plan!$A$3:$A$302,$A$129,Plan!$C$3:$C$302,"Tentative"))</f>
        <v/>
      </c>
      <c r="E131" s="18">
        <f>IF($A$129="","",SUMIFS(Plan!G$3:G$302,Plan!$A$3:$A$302,$A$129,Plan!$C$3:$C$302,"Tentative"))</f>
        <v/>
      </c>
      <c r="F131" s="18">
        <f>IF($A$129="","",SUMIFS(Plan!H$3:H$302,Plan!$A$3:$A$302,$A$129,Plan!$C$3:$C$302,"Tentative"))</f>
        <v/>
      </c>
      <c r="G131" s="18">
        <f>IF($A$129="","",SUMIFS(Plan!I$3:I$302,Plan!$A$3:$A$302,$A$129,Plan!$C$3:$C$302,"Tentative"))</f>
        <v/>
      </c>
      <c r="H131" s="18">
        <f>IF($A$129="","",SUMIFS(Plan!J$3:J$302,Plan!$A$3:$A$302,$A$129,Plan!$C$3:$C$302,"Tentative"))</f>
        <v/>
      </c>
      <c r="I131" s="18">
        <f>IF($A$129="","",SUMIFS(Plan!K$3:K$302,Plan!$A$3:$A$302,$A$129,Plan!$C$3:$C$302,"Tentative"))</f>
        <v/>
      </c>
      <c r="J131" s="18">
        <f>IF($A$129="","",SUMIFS(Plan!L$3:L$302,Plan!$A$3:$A$302,$A$129,Plan!$C$3:$C$302,"Tentative"))</f>
        <v/>
      </c>
      <c r="K131" s="18">
        <f>IF($A$129="","",SUMIFS(Plan!M$3:M$302,Plan!$A$3:$A$302,$A$129,Plan!$C$3:$C$302,"Tentative"))</f>
        <v/>
      </c>
      <c r="L131" s="18">
        <f>IF($A$129="","",SUMIFS(Plan!N$3:N$302,Plan!$A$3:$A$302,$A$129,Plan!$C$3:$C$302,"Tentative"))</f>
        <v/>
      </c>
      <c r="M131" s="18">
        <f>IF($A$129="","",SUMIFS(Plan!O$3:O$302,Plan!$A$3:$A$302,$A$129,Plan!$C$3:$C$302,"Tentative"))</f>
        <v/>
      </c>
      <c r="N131" s="18">
        <f>IF($A$129="","",SUMIFS(Plan!P$3:P$302,Plan!$A$3:$A$302,$A$129,Plan!$C$3:$C$302,"Tentative"))</f>
        <v/>
      </c>
    </row>
    <row r="132">
      <c r="B132">
        <f>IF($A$129="","","Weighted tentative")</f>
        <v/>
      </c>
      <c r="C132" s="18">
        <f>IF($A$129="","",SUMPRODUCT((Plan!$A$3:$A$302=$A$129)*(Plan!$C$3:$C$302="Tentative")*Plan!E$3:E$302*Plan!$D$3:$D$302))</f>
        <v/>
      </c>
      <c r="D132" s="18">
        <f>IF($A$129="","",SUMPRODUCT((Plan!$A$3:$A$302=$A$129)*(Plan!$C$3:$C$302="Tentative")*Plan!F$3:F$302*Plan!$D$3:$D$302))</f>
        <v/>
      </c>
      <c r="E132" s="18">
        <f>IF($A$129="","",SUMPRODUCT((Plan!$A$3:$A$302=$A$129)*(Plan!$C$3:$C$302="Tentative")*Plan!G$3:G$302*Plan!$D$3:$D$302))</f>
        <v/>
      </c>
      <c r="F132" s="18">
        <f>IF($A$129="","",SUMPRODUCT((Plan!$A$3:$A$302=$A$129)*(Plan!$C$3:$C$302="Tentative")*Plan!H$3:H$302*Plan!$D$3:$D$302))</f>
        <v/>
      </c>
      <c r="G132" s="18">
        <f>IF($A$129="","",SUMPRODUCT((Plan!$A$3:$A$302=$A$129)*(Plan!$C$3:$C$302="Tentative")*Plan!I$3:I$302*Plan!$D$3:$D$302))</f>
        <v/>
      </c>
      <c r="H132" s="18">
        <f>IF($A$129="","",SUMPRODUCT((Plan!$A$3:$A$302=$A$129)*(Plan!$C$3:$C$302="Tentative")*Plan!J$3:J$302*Plan!$D$3:$D$302))</f>
        <v/>
      </c>
      <c r="I132" s="18">
        <f>IF($A$129="","",SUMPRODUCT((Plan!$A$3:$A$302=$A$129)*(Plan!$C$3:$C$302="Tentative")*Plan!K$3:K$302*Plan!$D$3:$D$302))</f>
        <v/>
      </c>
      <c r="J132" s="18">
        <f>IF($A$129="","",SUMPRODUCT((Plan!$A$3:$A$302=$A$129)*(Plan!$C$3:$C$302="Tentative")*Plan!L$3:L$302*Plan!$D$3:$D$302))</f>
        <v/>
      </c>
      <c r="K132" s="18">
        <f>IF($A$129="","",SUMPRODUCT((Plan!$A$3:$A$302=$A$129)*(Plan!$C$3:$C$302="Tentative")*Plan!M$3:M$302*Plan!$D$3:$D$302))</f>
        <v/>
      </c>
      <c r="L132" s="18">
        <f>IF($A$129="","",SUMPRODUCT((Plan!$A$3:$A$302=$A$129)*(Plan!$C$3:$C$302="Tentative")*Plan!N$3:N$302*Plan!$D$3:$D$302))</f>
        <v/>
      </c>
      <c r="M132" s="18">
        <f>IF($A$129="","",SUMPRODUCT((Plan!$A$3:$A$302=$A$129)*(Plan!$C$3:$C$302="Tentative")*Plan!O$3:O$302*Plan!$D$3:$D$302))</f>
        <v/>
      </c>
      <c r="N132" s="18">
        <f>IF($A$129="","",SUMPRODUCT((Plan!$A$3:$A$302=$A$129)*(Plan!$C$3:$C$302="Tentative")*Plan!P$3:P$302*Plan!$D$3:$D$302))</f>
        <v/>
      </c>
    </row>
    <row r="133">
      <c r="B133">
        <f>IF($A$129="","","% booked (confirmed + weighted)")</f>
        <v/>
      </c>
      <c r="C133" s="19">
        <f>IF($A$129="","",IF(C129=0,"",(C130+C132)/C129))</f>
        <v/>
      </c>
      <c r="D133" s="19">
        <f>IF($A$129="","",IF(D129=0,"",(D130+D132)/D129))</f>
        <v/>
      </c>
      <c r="E133" s="19">
        <f>IF($A$129="","",IF(E129=0,"",(E130+E132)/E129))</f>
        <v/>
      </c>
      <c r="F133" s="19">
        <f>IF($A$129="","",IF(F129=0,"",(F130+F132)/F129))</f>
        <v/>
      </c>
      <c r="G133" s="19">
        <f>IF($A$129="","",IF(G129=0,"",(G130+G132)/G129))</f>
        <v/>
      </c>
      <c r="H133" s="19">
        <f>IF($A$129="","",IF(H129=0,"",(H130+H132)/H129))</f>
        <v/>
      </c>
      <c r="I133" s="19">
        <f>IF($A$129="","",IF(I129=0,"",(I130+I132)/I129))</f>
        <v/>
      </c>
      <c r="J133" s="19">
        <f>IF($A$129="","",IF(J129=0,"",(J130+J132)/J129))</f>
        <v/>
      </c>
      <c r="K133" s="19">
        <f>IF($A$129="","",IF(K129=0,"",(K130+K132)/K129))</f>
        <v/>
      </c>
      <c r="L133" s="19">
        <f>IF($A$129="","",IF(L129=0,"",(L130+L132)/L129))</f>
        <v/>
      </c>
      <c r="M133" s="19">
        <f>IF($A$129="","",IF(M129=0,"",(M130+M132)/M129))</f>
        <v/>
      </c>
      <c r="N133" s="19">
        <f>IF($A$129="","",IF(N129=0,"",(N130+N132)/N129))</f>
        <v/>
      </c>
    </row>
    <row r="134">
      <c r="B134">
        <f>IF($A$129="","","Status")</f>
        <v/>
      </c>
      <c r="C134">
        <f>IF($A$129="","",IF(C129=0,IF(C130+C131&gt;0,"Booked while off","Off"),IF(C133&gt;OverAbove,"Over",IF(C133&lt;UnderBelow,"Under","OK"))))</f>
        <v/>
      </c>
      <c r="D134">
        <f>IF($A$129="","",IF(D129=0,IF(D130+D131&gt;0,"Booked while off","Off"),IF(D133&gt;OverAbove,"Over",IF(D133&lt;UnderBelow,"Under","OK"))))</f>
        <v/>
      </c>
      <c r="E134">
        <f>IF($A$129="","",IF(E129=0,IF(E130+E131&gt;0,"Booked while off","Off"),IF(E133&gt;OverAbove,"Over",IF(E133&lt;UnderBelow,"Under","OK"))))</f>
        <v/>
      </c>
      <c r="F134">
        <f>IF($A$129="","",IF(F129=0,IF(F130+F131&gt;0,"Booked while off","Off"),IF(F133&gt;OverAbove,"Over",IF(F133&lt;UnderBelow,"Under","OK"))))</f>
        <v/>
      </c>
      <c r="G134">
        <f>IF($A$129="","",IF(G129=0,IF(G130+G131&gt;0,"Booked while off","Off"),IF(G133&gt;OverAbove,"Over",IF(G133&lt;UnderBelow,"Under","OK"))))</f>
        <v/>
      </c>
      <c r="H134">
        <f>IF($A$129="","",IF(H129=0,IF(H130+H131&gt;0,"Booked while off","Off"),IF(H133&gt;OverAbove,"Over",IF(H133&lt;UnderBelow,"Under","OK"))))</f>
        <v/>
      </c>
      <c r="I134">
        <f>IF($A$129="","",IF(I129=0,IF(I130+I131&gt;0,"Booked while off","Off"),IF(I133&gt;OverAbove,"Over",IF(I133&lt;UnderBelow,"Under","OK"))))</f>
        <v/>
      </c>
      <c r="J134">
        <f>IF($A$129="","",IF(J129=0,IF(J130+J131&gt;0,"Booked while off","Off"),IF(J133&gt;OverAbove,"Over",IF(J133&lt;UnderBelow,"Under","OK"))))</f>
        <v/>
      </c>
      <c r="K134">
        <f>IF($A$129="","",IF(K129=0,IF(K130+K131&gt;0,"Booked while off","Off"),IF(K133&gt;OverAbove,"Over",IF(K133&lt;UnderBelow,"Under","OK"))))</f>
        <v/>
      </c>
      <c r="L134">
        <f>IF($A$129="","",IF(L129=0,IF(L130+L131&gt;0,"Booked while off","Off"),IF(L133&gt;OverAbove,"Over",IF(L133&lt;UnderBelow,"Under","OK"))))</f>
        <v/>
      </c>
      <c r="M134">
        <f>IF($A$129="","",IF(M129=0,IF(M130+M131&gt;0,"Booked while off","Off"),IF(M133&gt;OverAbove,"Over",IF(M133&lt;UnderBelow,"Under","OK"))))</f>
        <v/>
      </c>
      <c r="N134">
        <f>IF($A$129="","",IF(N129=0,IF(N130+N131&gt;0,"Booked while off","Off"),IF(N133&gt;OverAbove,"Over",IF(N133&lt;UnderBelow,"Under","OK"))))</f>
        <v/>
      </c>
    </row>
    <row r="135"/>
    <row r="136">
      <c r="A136" s="2">
        <f>IF(People!$A$22="","",People!$A$22)</f>
        <v/>
      </c>
      <c r="B136">
        <f>IF($A$136="","","Available")</f>
        <v/>
      </c>
      <c r="C136" s="18">
        <f>IF($A$136="","",MAX(0,People!$C$22-Leave!B22*HoursPerDay))</f>
        <v/>
      </c>
      <c r="D136" s="18">
        <f>IF($A$136="","",MAX(0,People!$C$22-Leave!C22*HoursPerDay))</f>
        <v/>
      </c>
      <c r="E136" s="18">
        <f>IF($A$136="","",MAX(0,People!$C$22-Leave!D22*HoursPerDay))</f>
        <v/>
      </c>
      <c r="F136" s="18">
        <f>IF($A$136="","",MAX(0,People!$C$22-Leave!E22*HoursPerDay))</f>
        <v/>
      </c>
      <c r="G136" s="18">
        <f>IF($A$136="","",MAX(0,People!$C$22-Leave!F22*HoursPerDay))</f>
        <v/>
      </c>
      <c r="H136" s="18">
        <f>IF($A$136="","",MAX(0,People!$C$22-Leave!G22*HoursPerDay))</f>
        <v/>
      </c>
      <c r="I136" s="18">
        <f>IF($A$136="","",MAX(0,People!$C$22-Leave!H22*HoursPerDay))</f>
        <v/>
      </c>
      <c r="J136" s="18">
        <f>IF($A$136="","",MAX(0,People!$C$22-Leave!I22*HoursPerDay))</f>
        <v/>
      </c>
      <c r="K136" s="18">
        <f>IF($A$136="","",MAX(0,People!$C$22-Leave!J22*HoursPerDay))</f>
        <v/>
      </c>
      <c r="L136" s="18">
        <f>IF($A$136="","",MAX(0,People!$C$22-Leave!K22*HoursPerDay))</f>
        <v/>
      </c>
      <c r="M136" s="18">
        <f>IF($A$136="","",MAX(0,People!$C$22-Leave!L22*HoursPerDay))</f>
        <v/>
      </c>
      <c r="N136" s="18">
        <f>IF($A$136="","",MAX(0,People!$C$22-Leave!M22*HoursPerDay))</f>
        <v/>
      </c>
    </row>
    <row r="137">
      <c r="B137">
        <f>IF($A$136="","","Confirmed")</f>
        <v/>
      </c>
      <c r="C137" s="18">
        <f>IF($A$136="","",SUMIFS(Plan!E$3:E$302,Plan!$A$3:$A$302,$A$136,Plan!$C$3:$C$302,"Confirmed"))</f>
        <v/>
      </c>
      <c r="D137" s="18">
        <f>IF($A$136="","",SUMIFS(Plan!F$3:F$302,Plan!$A$3:$A$302,$A$136,Plan!$C$3:$C$302,"Confirmed"))</f>
        <v/>
      </c>
      <c r="E137" s="18">
        <f>IF($A$136="","",SUMIFS(Plan!G$3:G$302,Plan!$A$3:$A$302,$A$136,Plan!$C$3:$C$302,"Confirmed"))</f>
        <v/>
      </c>
      <c r="F137" s="18">
        <f>IF($A$136="","",SUMIFS(Plan!H$3:H$302,Plan!$A$3:$A$302,$A$136,Plan!$C$3:$C$302,"Confirmed"))</f>
        <v/>
      </c>
      <c r="G137" s="18">
        <f>IF($A$136="","",SUMIFS(Plan!I$3:I$302,Plan!$A$3:$A$302,$A$136,Plan!$C$3:$C$302,"Confirmed"))</f>
        <v/>
      </c>
      <c r="H137" s="18">
        <f>IF($A$136="","",SUMIFS(Plan!J$3:J$302,Plan!$A$3:$A$302,$A$136,Plan!$C$3:$C$302,"Confirmed"))</f>
        <v/>
      </c>
      <c r="I137" s="18">
        <f>IF($A$136="","",SUMIFS(Plan!K$3:K$302,Plan!$A$3:$A$302,$A$136,Plan!$C$3:$C$302,"Confirmed"))</f>
        <v/>
      </c>
      <c r="J137" s="18">
        <f>IF($A$136="","",SUMIFS(Plan!L$3:L$302,Plan!$A$3:$A$302,$A$136,Plan!$C$3:$C$302,"Confirmed"))</f>
        <v/>
      </c>
      <c r="K137" s="18">
        <f>IF($A$136="","",SUMIFS(Plan!M$3:M$302,Plan!$A$3:$A$302,$A$136,Plan!$C$3:$C$302,"Confirmed"))</f>
        <v/>
      </c>
      <c r="L137" s="18">
        <f>IF($A$136="","",SUMIFS(Plan!N$3:N$302,Plan!$A$3:$A$302,$A$136,Plan!$C$3:$C$302,"Confirmed"))</f>
        <v/>
      </c>
      <c r="M137" s="18">
        <f>IF($A$136="","",SUMIFS(Plan!O$3:O$302,Plan!$A$3:$A$302,$A$136,Plan!$C$3:$C$302,"Confirmed"))</f>
        <v/>
      </c>
      <c r="N137" s="18">
        <f>IF($A$136="","",SUMIFS(Plan!P$3:P$302,Plan!$A$3:$A$302,$A$136,Plan!$C$3:$C$302,"Confirmed"))</f>
        <v/>
      </c>
    </row>
    <row r="138">
      <c r="B138">
        <f>IF($A$136="","","Tentative")</f>
        <v/>
      </c>
      <c r="C138" s="18">
        <f>IF($A$136="","",SUMIFS(Plan!E$3:E$302,Plan!$A$3:$A$302,$A$136,Plan!$C$3:$C$302,"Tentative"))</f>
        <v/>
      </c>
      <c r="D138" s="18">
        <f>IF($A$136="","",SUMIFS(Plan!F$3:F$302,Plan!$A$3:$A$302,$A$136,Plan!$C$3:$C$302,"Tentative"))</f>
        <v/>
      </c>
      <c r="E138" s="18">
        <f>IF($A$136="","",SUMIFS(Plan!G$3:G$302,Plan!$A$3:$A$302,$A$136,Plan!$C$3:$C$302,"Tentative"))</f>
        <v/>
      </c>
      <c r="F138" s="18">
        <f>IF($A$136="","",SUMIFS(Plan!H$3:H$302,Plan!$A$3:$A$302,$A$136,Plan!$C$3:$C$302,"Tentative"))</f>
        <v/>
      </c>
      <c r="G138" s="18">
        <f>IF($A$136="","",SUMIFS(Plan!I$3:I$302,Plan!$A$3:$A$302,$A$136,Plan!$C$3:$C$302,"Tentative"))</f>
        <v/>
      </c>
      <c r="H138" s="18">
        <f>IF($A$136="","",SUMIFS(Plan!J$3:J$302,Plan!$A$3:$A$302,$A$136,Plan!$C$3:$C$302,"Tentative"))</f>
        <v/>
      </c>
      <c r="I138" s="18">
        <f>IF($A$136="","",SUMIFS(Plan!K$3:K$302,Plan!$A$3:$A$302,$A$136,Plan!$C$3:$C$302,"Tentative"))</f>
        <v/>
      </c>
      <c r="J138" s="18">
        <f>IF($A$136="","",SUMIFS(Plan!L$3:L$302,Plan!$A$3:$A$302,$A$136,Plan!$C$3:$C$302,"Tentative"))</f>
        <v/>
      </c>
      <c r="K138" s="18">
        <f>IF($A$136="","",SUMIFS(Plan!M$3:M$302,Plan!$A$3:$A$302,$A$136,Plan!$C$3:$C$302,"Tentative"))</f>
        <v/>
      </c>
      <c r="L138" s="18">
        <f>IF($A$136="","",SUMIFS(Plan!N$3:N$302,Plan!$A$3:$A$302,$A$136,Plan!$C$3:$C$302,"Tentative"))</f>
        <v/>
      </c>
      <c r="M138" s="18">
        <f>IF($A$136="","",SUMIFS(Plan!O$3:O$302,Plan!$A$3:$A$302,$A$136,Plan!$C$3:$C$302,"Tentative"))</f>
        <v/>
      </c>
      <c r="N138" s="18">
        <f>IF($A$136="","",SUMIFS(Plan!P$3:P$302,Plan!$A$3:$A$302,$A$136,Plan!$C$3:$C$302,"Tentative"))</f>
        <v/>
      </c>
    </row>
    <row r="139">
      <c r="B139">
        <f>IF($A$136="","","Weighted tentative")</f>
        <v/>
      </c>
      <c r="C139" s="18">
        <f>IF($A$136="","",SUMPRODUCT((Plan!$A$3:$A$302=$A$136)*(Plan!$C$3:$C$302="Tentative")*Plan!E$3:E$302*Plan!$D$3:$D$302))</f>
        <v/>
      </c>
      <c r="D139" s="18">
        <f>IF($A$136="","",SUMPRODUCT((Plan!$A$3:$A$302=$A$136)*(Plan!$C$3:$C$302="Tentative")*Plan!F$3:F$302*Plan!$D$3:$D$302))</f>
        <v/>
      </c>
      <c r="E139" s="18">
        <f>IF($A$136="","",SUMPRODUCT((Plan!$A$3:$A$302=$A$136)*(Plan!$C$3:$C$302="Tentative")*Plan!G$3:G$302*Plan!$D$3:$D$302))</f>
        <v/>
      </c>
      <c r="F139" s="18">
        <f>IF($A$136="","",SUMPRODUCT((Plan!$A$3:$A$302=$A$136)*(Plan!$C$3:$C$302="Tentative")*Plan!H$3:H$302*Plan!$D$3:$D$302))</f>
        <v/>
      </c>
      <c r="G139" s="18">
        <f>IF($A$136="","",SUMPRODUCT((Plan!$A$3:$A$302=$A$136)*(Plan!$C$3:$C$302="Tentative")*Plan!I$3:I$302*Plan!$D$3:$D$302))</f>
        <v/>
      </c>
      <c r="H139" s="18">
        <f>IF($A$136="","",SUMPRODUCT((Plan!$A$3:$A$302=$A$136)*(Plan!$C$3:$C$302="Tentative")*Plan!J$3:J$302*Plan!$D$3:$D$302))</f>
        <v/>
      </c>
      <c r="I139" s="18">
        <f>IF($A$136="","",SUMPRODUCT((Plan!$A$3:$A$302=$A$136)*(Plan!$C$3:$C$302="Tentative")*Plan!K$3:K$302*Plan!$D$3:$D$302))</f>
        <v/>
      </c>
      <c r="J139" s="18">
        <f>IF($A$136="","",SUMPRODUCT((Plan!$A$3:$A$302=$A$136)*(Plan!$C$3:$C$302="Tentative")*Plan!L$3:L$302*Plan!$D$3:$D$302))</f>
        <v/>
      </c>
      <c r="K139" s="18">
        <f>IF($A$136="","",SUMPRODUCT((Plan!$A$3:$A$302=$A$136)*(Plan!$C$3:$C$302="Tentative")*Plan!M$3:M$302*Plan!$D$3:$D$302))</f>
        <v/>
      </c>
      <c r="L139" s="18">
        <f>IF($A$136="","",SUMPRODUCT((Plan!$A$3:$A$302=$A$136)*(Plan!$C$3:$C$302="Tentative")*Plan!N$3:N$302*Plan!$D$3:$D$302))</f>
        <v/>
      </c>
      <c r="M139" s="18">
        <f>IF($A$136="","",SUMPRODUCT((Plan!$A$3:$A$302=$A$136)*(Plan!$C$3:$C$302="Tentative")*Plan!O$3:O$302*Plan!$D$3:$D$302))</f>
        <v/>
      </c>
      <c r="N139" s="18">
        <f>IF($A$136="","",SUMPRODUCT((Plan!$A$3:$A$302=$A$136)*(Plan!$C$3:$C$302="Tentative")*Plan!P$3:P$302*Plan!$D$3:$D$302))</f>
        <v/>
      </c>
    </row>
    <row r="140">
      <c r="B140">
        <f>IF($A$136="","","% booked (confirmed + weighted)")</f>
        <v/>
      </c>
      <c r="C140" s="19">
        <f>IF($A$136="","",IF(C136=0,"",(C137+C139)/C136))</f>
        <v/>
      </c>
      <c r="D140" s="19">
        <f>IF($A$136="","",IF(D136=0,"",(D137+D139)/D136))</f>
        <v/>
      </c>
      <c r="E140" s="19">
        <f>IF($A$136="","",IF(E136=0,"",(E137+E139)/E136))</f>
        <v/>
      </c>
      <c r="F140" s="19">
        <f>IF($A$136="","",IF(F136=0,"",(F137+F139)/F136))</f>
        <v/>
      </c>
      <c r="G140" s="19">
        <f>IF($A$136="","",IF(G136=0,"",(G137+G139)/G136))</f>
        <v/>
      </c>
      <c r="H140" s="19">
        <f>IF($A$136="","",IF(H136=0,"",(H137+H139)/H136))</f>
        <v/>
      </c>
      <c r="I140" s="19">
        <f>IF($A$136="","",IF(I136=0,"",(I137+I139)/I136))</f>
        <v/>
      </c>
      <c r="J140" s="19">
        <f>IF($A$136="","",IF(J136=0,"",(J137+J139)/J136))</f>
        <v/>
      </c>
      <c r="K140" s="19">
        <f>IF($A$136="","",IF(K136=0,"",(K137+K139)/K136))</f>
        <v/>
      </c>
      <c r="L140" s="19">
        <f>IF($A$136="","",IF(L136=0,"",(L137+L139)/L136))</f>
        <v/>
      </c>
      <c r="M140" s="19">
        <f>IF($A$136="","",IF(M136=0,"",(M137+M139)/M136))</f>
        <v/>
      </c>
      <c r="N140" s="19">
        <f>IF($A$136="","",IF(N136=0,"",(N137+N139)/N136))</f>
        <v/>
      </c>
    </row>
    <row r="141">
      <c r="B141">
        <f>IF($A$136="","","Status")</f>
        <v/>
      </c>
      <c r="C141">
        <f>IF($A$136="","",IF(C136=0,IF(C137+C138&gt;0,"Booked while off","Off"),IF(C140&gt;OverAbove,"Over",IF(C140&lt;UnderBelow,"Under","OK"))))</f>
        <v/>
      </c>
      <c r="D141">
        <f>IF($A$136="","",IF(D136=0,IF(D137+D138&gt;0,"Booked while off","Off"),IF(D140&gt;OverAbove,"Over",IF(D140&lt;UnderBelow,"Under","OK"))))</f>
        <v/>
      </c>
      <c r="E141">
        <f>IF($A$136="","",IF(E136=0,IF(E137+E138&gt;0,"Booked while off","Off"),IF(E140&gt;OverAbove,"Over",IF(E140&lt;UnderBelow,"Under","OK"))))</f>
        <v/>
      </c>
      <c r="F141">
        <f>IF($A$136="","",IF(F136=0,IF(F137+F138&gt;0,"Booked while off","Off"),IF(F140&gt;OverAbove,"Over",IF(F140&lt;UnderBelow,"Under","OK"))))</f>
        <v/>
      </c>
      <c r="G141">
        <f>IF($A$136="","",IF(G136=0,IF(G137+G138&gt;0,"Booked while off","Off"),IF(G140&gt;OverAbove,"Over",IF(G140&lt;UnderBelow,"Under","OK"))))</f>
        <v/>
      </c>
      <c r="H141">
        <f>IF($A$136="","",IF(H136=0,IF(H137+H138&gt;0,"Booked while off","Off"),IF(H140&gt;OverAbove,"Over",IF(H140&lt;UnderBelow,"Under","OK"))))</f>
        <v/>
      </c>
      <c r="I141">
        <f>IF($A$136="","",IF(I136=0,IF(I137+I138&gt;0,"Booked while off","Off"),IF(I140&gt;OverAbove,"Over",IF(I140&lt;UnderBelow,"Under","OK"))))</f>
        <v/>
      </c>
      <c r="J141">
        <f>IF($A$136="","",IF(J136=0,IF(J137+J138&gt;0,"Booked while off","Off"),IF(J140&gt;OverAbove,"Over",IF(J140&lt;UnderBelow,"Under","OK"))))</f>
        <v/>
      </c>
      <c r="K141">
        <f>IF($A$136="","",IF(K136=0,IF(K137+K138&gt;0,"Booked while off","Off"),IF(K140&gt;OverAbove,"Over",IF(K140&lt;UnderBelow,"Under","OK"))))</f>
        <v/>
      </c>
      <c r="L141">
        <f>IF($A$136="","",IF(L136=0,IF(L137+L138&gt;0,"Booked while off","Off"),IF(L140&gt;OverAbove,"Over",IF(L140&lt;UnderBelow,"Under","OK"))))</f>
        <v/>
      </c>
      <c r="M141">
        <f>IF($A$136="","",IF(M136=0,IF(M137+M138&gt;0,"Booked while off","Off"),IF(M140&gt;OverAbove,"Over",IF(M140&lt;UnderBelow,"Under","OK"))))</f>
        <v/>
      </c>
      <c r="N141">
        <f>IF($A$136="","",IF(N136=0,IF(N137+N138&gt;0,"Booked while off","Off"),IF(N140&gt;OverAbove,"Over",IF(N140&lt;UnderBelow,"Under","OK"))))</f>
        <v/>
      </c>
    </row>
    <row r="142"/>
    <row r="143">
      <c r="A143" s="2">
        <f>IF(People!$A$23="","",People!$A$23)</f>
        <v/>
      </c>
      <c r="B143">
        <f>IF($A$143="","","Available")</f>
        <v/>
      </c>
      <c r="C143" s="18">
        <f>IF($A$143="","",MAX(0,People!$C$23-Leave!B23*HoursPerDay))</f>
        <v/>
      </c>
      <c r="D143" s="18">
        <f>IF($A$143="","",MAX(0,People!$C$23-Leave!C23*HoursPerDay))</f>
        <v/>
      </c>
      <c r="E143" s="18">
        <f>IF($A$143="","",MAX(0,People!$C$23-Leave!D23*HoursPerDay))</f>
        <v/>
      </c>
      <c r="F143" s="18">
        <f>IF($A$143="","",MAX(0,People!$C$23-Leave!E23*HoursPerDay))</f>
        <v/>
      </c>
      <c r="G143" s="18">
        <f>IF($A$143="","",MAX(0,People!$C$23-Leave!F23*HoursPerDay))</f>
        <v/>
      </c>
      <c r="H143" s="18">
        <f>IF($A$143="","",MAX(0,People!$C$23-Leave!G23*HoursPerDay))</f>
        <v/>
      </c>
      <c r="I143" s="18">
        <f>IF($A$143="","",MAX(0,People!$C$23-Leave!H23*HoursPerDay))</f>
        <v/>
      </c>
      <c r="J143" s="18">
        <f>IF($A$143="","",MAX(0,People!$C$23-Leave!I23*HoursPerDay))</f>
        <v/>
      </c>
      <c r="K143" s="18">
        <f>IF($A$143="","",MAX(0,People!$C$23-Leave!J23*HoursPerDay))</f>
        <v/>
      </c>
      <c r="L143" s="18">
        <f>IF($A$143="","",MAX(0,People!$C$23-Leave!K23*HoursPerDay))</f>
        <v/>
      </c>
      <c r="M143" s="18">
        <f>IF($A$143="","",MAX(0,People!$C$23-Leave!L23*HoursPerDay))</f>
        <v/>
      </c>
      <c r="N143" s="18">
        <f>IF($A$143="","",MAX(0,People!$C$23-Leave!M23*HoursPerDay))</f>
        <v/>
      </c>
    </row>
    <row r="144">
      <c r="B144">
        <f>IF($A$143="","","Confirmed")</f>
        <v/>
      </c>
      <c r="C144" s="18">
        <f>IF($A$143="","",SUMIFS(Plan!E$3:E$302,Plan!$A$3:$A$302,$A$143,Plan!$C$3:$C$302,"Confirmed"))</f>
        <v/>
      </c>
      <c r="D144" s="18">
        <f>IF($A$143="","",SUMIFS(Plan!F$3:F$302,Plan!$A$3:$A$302,$A$143,Plan!$C$3:$C$302,"Confirmed"))</f>
        <v/>
      </c>
      <c r="E144" s="18">
        <f>IF($A$143="","",SUMIFS(Plan!G$3:G$302,Plan!$A$3:$A$302,$A$143,Plan!$C$3:$C$302,"Confirmed"))</f>
        <v/>
      </c>
      <c r="F144" s="18">
        <f>IF($A$143="","",SUMIFS(Plan!H$3:H$302,Plan!$A$3:$A$302,$A$143,Plan!$C$3:$C$302,"Confirmed"))</f>
        <v/>
      </c>
      <c r="G144" s="18">
        <f>IF($A$143="","",SUMIFS(Plan!I$3:I$302,Plan!$A$3:$A$302,$A$143,Plan!$C$3:$C$302,"Confirmed"))</f>
        <v/>
      </c>
      <c r="H144" s="18">
        <f>IF($A$143="","",SUMIFS(Plan!J$3:J$302,Plan!$A$3:$A$302,$A$143,Plan!$C$3:$C$302,"Confirmed"))</f>
        <v/>
      </c>
      <c r="I144" s="18">
        <f>IF($A$143="","",SUMIFS(Plan!K$3:K$302,Plan!$A$3:$A$302,$A$143,Plan!$C$3:$C$302,"Confirmed"))</f>
        <v/>
      </c>
      <c r="J144" s="18">
        <f>IF($A$143="","",SUMIFS(Plan!L$3:L$302,Plan!$A$3:$A$302,$A$143,Plan!$C$3:$C$302,"Confirmed"))</f>
        <v/>
      </c>
      <c r="K144" s="18">
        <f>IF($A$143="","",SUMIFS(Plan!M$3:M$302,Plan!$A$3:$A$302,$A$143,Plan!$C$3:$C$302,"Confirmed"))</f>
        <v/>
      </c>
      <c r="L144" s="18">
        <f>IF($A$143="","",SUMIFS(Plan!N$3:N$302,Plan!$A$3:$A$302,$A$143,Plan!$C$3:$C$302,"Confirmed"))</f>
        <v/>
      </c>
      <c r="M144" s="18">
        <f>IF($A$143="","",SUMIFS(Plan!O$3:O$302,Plan!$A$3:$A$302,$A$143,Plan!$C$3:$C$302,"Confirmed"))</f>
        <v/>
      </c>
      <c r="N144" s="18">
        <f>IF($A$143="","",SUMIFS(Plan!P$3:P$302,Plan!$A$3:$A$302,$A$143,Plan!$C$3:$C$302,"Confirmed"))</f>
        <v/>
      </c>
    </row>
    <row r="145">
      <c r="B145">
        <f>IF($A$143="","","Tentative")</f>
        <v/>
      </c>
      <c r="C145" s="18">
        <f>IF($A$143="","",SUMIFS(Plan!E$3:E$302,Plan!$A$3:$A$302,$A$143,Plan!$C$3:$C$302,"Tentative"))</f>
        <v/>
      </c>
      <c r="D145" s="18">
        <f>IF($A$143="","",SUMIFS(Plan!F$3:F$302,Plan!$A$3:$A$302,$A$143,Plan!$C$3:$C$302,"Tentative"))</f>
        <v/>
      </c>
      <c r="E145" s="18">
        <f>IF($A$143="","",SUMIFS(Plan!G$3:G$302,Plan!$A$3:$A$302,$A$143,Plan!$C$3:$C$302,"Tentative"))</f>
        <v/>
      </c>
      <c r="F145" s="18">
        <f>IF($A$143="","",SUMIFS(Plan!H$3:H$302,Plan!$A$3:$A$302,$A$143,Plan!$C$3:$C$302,"Tentative"))</f>
        <v/>
      </c>
      <c r="G145" s="18">
        <f>IF($A$143="","",SUMIFS(Plan!I$3:I$302,Plan!$A$3:$A$302,$A$143,Plan!$C$3:$C$302,"Tentative"))</f>
        <v/>
      </c>
      <c r="H145" s="18">
        <f>IF($A$143="","",SUMIFS(Plan!J$3:J$302,Plan!$A$3:$A$302,$A$143,Plan!$C$3:$C$302,"Tentative"))</f>
        <v/>
      </c>
      <c r="I145" s="18">
        <f>IF($A$143="","",SUMIFS(Plan!K$3:K$302,Plan!$A$3:$A$302,$A$143,Plan!$C$3:$C$302,"Tentative"))</f>
        <v/>
      </c>
      <c r="J145" s="18">
        <f>IF($A$143="","",SUMIFS(Plan!L$3:L$302,Plan!$A$3:$A$302,$A$143,Plan!$C$3:$C$302,"Tentative"))</f>
        <v/>
      </c>
      <c r="K145" s="18">
        <f>IF($A$143="","",SUMIFS(Plan!M$3:M$302,Plan!$A$3:$A$302,$A$143,Plan!$C$3:$C$302,"Tentative"))</f>
        <v/>
      </c>
      <c r="L145" s="18">
        <f>IF($A$143="","",SUMIFS(Plan!N$3:N$302,Plan!$A$3:$A$302,$A$143,Plan!$C$3:$C$302,"Tentative"))</f>
        <v/>
      </c>
      <c r="M145" s="18">
        <f>IF($A$143="","",SUMIFS(Plan!O$3:O$302,Plan!$A$3:$A$302,$A$143,Plan!$C$3:$C$302,"Tentative"))</f>
        <v/>
      </c>
      <c r="N145" s="18">
        <f>IF($A$143="","",SUMIFS(Plan!P$3:P$302,Plan!$A$3:$A$302,$A$143,Plan!$C$3:$C$302,"Tentative"))</f>
        <v/>
      </c>
    </row>
    <row r="146">
      <c r="B146">
        <f>IF($A$143="","","Weighted tentative")</f>
        <v/>
      </c>
      <c r="C146" s="18">
        <f>IF($A$143="","",SUMPRODUCT((Plan!$A$3:$A$302=$A$143)*(Plan!$C$3:$C$302="Tentative")*Plan!E$3:E$302*Plan!$D$3:$D$302))</f>
        <v/>
      </c>
      <c r="D146" s="18">
        <f>IF($A$143="","",SUMPRODUCT((Plan!$A$3:$A$302=$A$143)*(Plan!$C$3:$C$302="Tentative")*Plan!F$3:F$302*Plan!$D$3:$D$302))</f>
        <v/>
      </c>
      <c r="E146" s="18">
        <f>IF($A$143="","",SUMPRODUCT((Plan!$A$3:$A$302=$A$143)*(Plan!$C$3:$C$302="Tentative")*Plan!G$3:G$302*Plan!$D$3:$D$302))</f>
        <v/>
      </c>
      <c r="F146" s="18">
        <f>IF($A$143="","",SUMPRODUCT((Plan!$A$3:$A$302=$A$143)*(Plan!$C$3:$C$302="Tentative")*Plan!H$3:H$302*Plan!$D$3:$D$302))</f>
        <v/>
      </c>
      <c r="G146" s="18">
        <f>IF($A$143="","",SUMPRODUCT((Plan!$A$3:$A$302=$A$143)*(Plan!$C$3:$C$302="Tentative")*Plan!I$3:I$302*Plan!$D$3:$D$302))</f>
        <v/>
      </c>
      <c r="H146" s="18">
        <f>IF($A$143="","",SUMPRODUCT((Plan!$A$3:$A$302=$A$143)*(Plan!$C$3:$C$302="Tentative")*Plan!J$3:J$302*Plan!$D$3:$D$302))</f>
        <v/>
      </c>
      <c r="I146" s="18">
        <f>IF($A$143="","",SUMPRODUCT((Plan!$A$3:$A$302=$A$143)*(Plan!$C$3:$C$302="Tentative")*Plan!K$3:K$302*Plan!$D$3:$D$302))</f>
        <v/>
      </c>
      <c r="J146" s="18">
        <f>IF($A$143="","",SUMPRODUCT((Plan!$A$3:$A$302=$A$143)*(Plan!$C$3:$C$302="Tentative")*Plan!L$3:L$302*Plan!$D$3:$D$302))</f>
        <v/>
      </c>
      <c r="K146" s="18">
        <f>IF($A$143="","",SUMPRODUCT((Plan!$A$3:$A$302=$A$143)*(Plan!$C$3:$C$302="Tentative")*Plan!M$3:M$302*Plan!$D$3:$D$302))</f>
        <v/>
      </c>
      <c r="L146" s="18">
        <f>IF($A$143="","",SUMPRODUCT((Plan!$A$3:$A$302=$A$143)*(Plan!$C$3:$C$302="Tentative")*Plan!N$3:N$302*Plan!$D$3:$D$302))</f>
        <v/>
      </c>
      <c r="M146" s="18">
        <f>IF($A$143="","",SUMPRODUCT((Plan!$A$3:$A$302=$A$143)*(Plan!$C$3:$C$302="Tentative")*Plan!O$3:O$302*Plan!$D$3:$D$302))</f>
        <v/>
      </c>
      <c r="N146" s="18">
        <f>IF($A$143="","",SUMPRODUCT((Plan!$A$3:$A$302=$A$143)*(Plan!$C$3:$C$302="Tentative")*Plan!P$3:P$302*Plan!$D$3:$D$302))</f>
        <v/>
      </c>
    </row>
    <row r="147">
      <c r="B147">
        <f>IF($A$143="","","% booked (confirmed + weighted)")</f>
        <v/>
      </c>
      <c r="C147" s="19">
        <f>IF($A$143="","",IF(C143=0,"",(C144+C146)/C143))</f>
        <v/>
      </c>
      <c r="D147" s="19">
        <f>IF($A$143="","",IF(D143=0,"",(D144+D146)/D143))</f>
        <v/>
      </c>
      <c r="E147" s="19">
        <f>IF($A$143="","",IF(E143=0,"",(E144+E146)/E143))</f>
        <v/>
      </c>
      <c r="F147" s="19">
        <f>IF($A$143="","",IF(F143=0,"",(F144+F146)/F143))</f>
        <v/>
      </c>
      <c r="G147" s="19">
        <f>IF($A$143="","",IF(G143=0,"",(G144+G146)/G143))</f>
        <v/>
      </c>
      <c r="H147" s="19">
        <f>IF($A$143="","",IF(H143=0,"",(H144+H146)/H143))</f>
        <v/>
      </c>
      <c r="I147" s="19">
        <f>IF($A$143="","",IF(I143=0,"",(I144+I146)/I143))</f>
        <v/>
      </c>
      <c r="J147" s="19">
        <f>IF($A$143="","",IF(J143=0,"",(J144+J146)/J143))</f>
        <v/>
      </c>
      <c r="K147" s="19">
        <f>IF($A$143="","",IF(K143=0,"",(K144+K146)/K143))</f>
        <v/>
      </c>
      <c r="L147" s="19">
        <f>IF($A$143="","",IF(L143=0,"",(L144+L146)/L143))</f>
        <v/>
      </c>
      <c r="M147" s="19">
        <f>IF($A$143="","",IF(M143=0,"",(M144+M146)/M143))</f>
        <v/>
      </c>
      <c r="N147" s="19">
        <f>IF($A$143="","",IF(N143=0,"",(N144+N146)/N143))</f>
        <v/>
      </c>
    </row>
    <row r="148">
      <c r="B148">
        <f>IF($A$143="","","Status")</f>
        <v/>
      </c>
      <c r="C148">
        <f>IF($A$143="","",IF(C143=0,IF(C144+C145&gt;0,"Booked while off","Off"),IF(C147&gt;OverAbove,"Over",IF(C147&lt;UnderBelow,"Under","OK"))))</f>
        <v/>
      </c>
      <c r="D148">
        <f>IF($A$143="","",IF(D143=0,IF(D144+D145&gt;0,"Booked while off","Off"),IF(D147&gt;OverAbove,"Over",IF(D147&lt;UnderBelow,"Under","OK"))))</f>
        <v/>
      </c>
      <c r="E148">
        <f>IF($A$143="","",IF(E143=0,IF(E144+E145&gt;0,"Booked while off","Off"),IF(E147&gt;OverAbove,"Over",IF(E147&lt;UnderBelow,"Under","OK"))))</f>
        <v/>
      </c>
      <c r="F148">
        <f>IF($A$143="","",IF(F143=0,IF(F144+F145&gt;0,"Booked while off","Off"),IF(F147&gt;OverAbove,"Over",IF(F147&lt;UnderBelow,"Under","OK"))))</f>
        <v/>
      </c>
      <c r="G148">
        <f>IF($A$143="","",IF(G143=0,IF(G144+G145&gt;0,"Booked while off","Off"),IF(G147&gt;OverAbove,"Over",IF(G147&lt;UnderBelow,"Under","OK"))))</f>
        <v/>
      </c>
      <c r="H148">
        <f>IF($A$143="","",IF(H143=0,IF(H144+H145&gt;0,"Booked while off","Off"),IF(H147&gt;OverAbove,"Over",IF(H147&lt;UnderBelow,"Under","OK"))))</f>
        <v/>
      </c>
      <c r="I148">
        <f>IF($A$143="","",IF(I143=0,IF(I144+I145&gt;0,"Booked while off","Off"),IF(I147&gt;OverAbove,"Over",IF(I147&lt;UnderBelow,"Under","OK"))))</f>
        <v/>
      </c>
      <c r="J148">
        <f>IF($A$143="","",IF(J143=0,IF(J144+J145&gt;0,"Booked while off","Off"),IF(J147&gt;OverAbove,"Over",IF(J147&lt;UnderBelow,"Under","OK"))))</f>
        <v/>
      </c>
      <c r="K148">
        <f>IF($A$143="","",IF(K143=0,IF(K144+K145&gt;0,"Booked while off","Off"),IF(K147&gt;OverAbove,"Over",IF(K147&lt;UnderBelow,"Under","OK"))))</f>
        <v/>
      </c>
      <c r="L148">
        <f>IF($A$143="","",IF(L143=0,IF(L144+L145&gt;0,"Booked while off","Off"),IF(L147&gt;OverAbove,"Over",IF(L147&lt;UnderBelow,"Under","OK"))))</f>
        <v/>
      </c>
      <c r="M148">
        <f>IF($A$143="","",IF(M143=0,IF(M144+M145&gt;0,"Booked while off","Off"),IF(M147&gt;OverAbove,"Over",IF(M147&lt;UnderBelow,"Under","OK"))))</f>
        <v/>
      </c>
      <c r="N148">
        <f>IF($A$143="","",IF(N143=0,IF(N144+N145&gt;0,"Booked while off","Off"),IF(N147&gt;OverAbove,"Over",IF(N147&lt;UnderBelow,"Under","OK"))))</f>
        <v/>
      </c>
    </row>
    <row r="149"/>
    <row r="150">
      <c r="A150" s="2">
        <f>IF(People!$A$24="","",People!$A$24)</f>
        <v/>
      </c>
      <c r="B150">
        <f>IF($A$150="","","Available")</f>
        <v/>
      </c>
      <c r="C150" s="18">
        <f>IF($A$150="","",MAX(0,People!$C$24-Leave!B24*HoursPerDay))</f>
        <v/>
      </c>
      <c r="D150" s="18">
        <f>IF($A$150="","",MAX(0,People!$C$24-Leave!C24*HoursPerDay))</f>
        <v/>
      </c>
      <c r="E150" s="18">
        <f>IF($A$150="","",MAX(0,People!$C$24-Leave!D24*HoursPerDay))</f>
        <v/>
      </c>
      <c r="F150" s="18">
        <f>IF($A$150="","",MAX(0,People!$C$24-Leave!E24*HoursPerDay))</f>
        <v/>
      </c>
      <c r="G150" s="18">
        <f>IF($A$150="","",MAX(0,People!$C$24-Leave!F24*HoursPerDay))</f>
        <v/>
      </c>
      <c r="H150" s="18">
        <f>IF($A$150="","",MAX(0,People!$C$24-Leave!G24*HoursPerDay))</f>
        <v/>
      </c>
      <c r="I150" s="18">
        <f>IF($A$150="","",MAX(0,People!$C$24-Leave!H24*HoursPerDay))</f>
        <v/>
      </c>
      <c r="J150" s="18">
        <f>IF($A$150="","",MAX(0,People!$C$24-Leave!I24*HoursPerDay))</f>
        <v/>
      </c>
      <c r="K150" s="18">
        <f>IF($A$150="","",MAX(0,People!$C$24-Leave!J24*HoursPerDay))</f>
        <v/>
      </c>
      <c r="L150" s="18">
        <f>IF($A$150="","",MAX(0,People!$C$24-Leave!K24*HoursPerDay))</f>
        <v/>
      </c>
      <c r="M150" s="18">
        <f>IF($A$150="","",MAX(0,People!$C$24-Leave!L24*HoursPerDay))</f>
        <v/>
      </c>
      <c r="N150" s="18">
        <f>IF($A$150="","",MAX(0,People!$C$24-Leave!M24*HoursPerDay))</f>
        <v/>
      </c>
    </row>
    <row r="151">
      <c r="B151">
        <f>IF($A$150="","","Confirmed")</f>
        <v/>
      </c>
      <c r="C151" s="18">
        <f>IF($A$150="","",SUMIFS(Plan!E$3:E$302,Plan!$A$3:$A$302,$A$150,Plan!$C$3:$C$302,"Confirmed"))</f>
        <v/>
      </c>
      <c r="D151" s="18">
        <f>IF($A$150="","",SUMIFS(Plan!F$3:F$302,Plan!$A$3:$A$302,$A$150,Plan!$C$3:$C$302,"Confirmed"))</f>
        <v/>
      </c>
      <c r="E151" s="18">
        <f>IF($A$150="","",SUMIFS(Plan!G$3:G$302,Plan!$A$3:$A$302,$A$150,Plan!$C$3:$C$302,"Confirmed"))</f>
        <v/>
      </c>
      <c r="F151" s="18">
        <f>IF($A$150="","",SUMIFS(Plan!H$3:H$302,Plan!$A$3:$A$302,$A$150,Plan!$C$3:$C$302,"Confirmed"))</f>
        <v/>
      </c>
      <c r="G151" s="18">
        <f>IF($A$150="","",SUMIFS(Plan!I$3:I$302,Plan!$A$3:$A$302,$A$150,Plan!$C$3:$C$302,"Confirmed"))</f>
        <v/>
      </c>
      <c r="H151" s="18">
        <f>IF($A$150="","",SUMIFS(Plan!J$3:J$302,Plan!$A$3:$A$302,$A$150,Plan!$C$3:$C$302,"Confirmed"))</f>
        <v/>
      </c>
      <c r="I151" s="18">
        <f>IF($A$150="","",SUMIFS(Plan!K$3:K$302,Plan!$A$3:$A$302,$A$150,Plan!$C$3:$C$302,"Confirmed"))</f>
        <v/>
      </c>
      <c r="J151" s="18">
        <f>IF($A$150="","",SUMIFS(Plan!L$3:L$302,Plan!$A$3:$A$302,$A$150,Plan!$C$3:$C$302,"Confirmed"))</f>
        <v/>
      </c>
      <c r="K151" s="18">
        <f>IF($A$150="","",SUMIFS(Plan!M$3:M$302,Plan!$A$3:$A$302,$A$150,Plan!$C$3:$C$302,"Confirmed"))</f>
        <v/>
      </c>
      <c r="L151" s="18">
        <f>IF($A$150="","",SUMIFS(Plan!N$3:N$302,Plan!$A$3:$A$302,$A$150,Plan!$C$3:$C$302,"Confirmed"))</f>
        <v/>
      </c>
      <c r="M151" s="18">
        <f>IF($A$150="","",SUMIFS(Plan!O$3:O$302,Plan!$A$3:$A$302,$A$150,Plan!$C$3:$C$302,"Confirmed"))</f>
        <v/>
      </c>
      <c r="N151" s="18">
        <f>IF($A$150="","",SUMIFS(Plan!P$3:P$302,Plan!$A$3:$A$302,$A$150,Plan!$C$3:$C$302,"Confirmed"))</f>
        <v/>
      </c>
    </row>
    <row r="152">
      <c r="B152">
        <f>IF($A$150="","","Tentative")</f>
        <v/>
      </c>
      <c r="C152" s="18">
        <f>IF($A$150="","",SUMIFS(Plan!E$3:E$302,Plan!$A$3:$A$302,$A$150,Plan!$C$3:$C$302,"Tentative"))</f>
        <v/>
      </c>
      <c r="D152" s="18">
        <f>IF($A$150="","",SUMIFS(Plan!F$3:F$302,Plan!$A$3:$A$302,$A$150,Plan!$C$3:$C$302,"Tentative"))</f>
        <v/>
      </c>
      <c r="E152" s="18">
        <f>IF($A$150="","",SUMIFS(Plan!G$3:G$302,Plan!$A$3:$A$302,$A$150,Plan!$C$3:$C$302,"Tentative"))</f>
        <v/>
      </c>
      <c r="F152" s="18">
        <f>IF($A$150="","",SUMIFS(Plan!H$3:H$302,Plan!$A$3:$A$302,$A$150,Plan!$C$3:$C$302,"Tentative"))</f>
        <v/>
      </c>
      <c r="G152" s="18">
        <f>IF($A$150="","",SUMIFS(Plan!I$3:I$302,Plan!$A$3:$A$302,$A$150,Plan!$C$3:$C$302,"Tentative"))</f>
        <v/>
      </c>
      <c r="H152" s="18">
        <f>IF($A$150="","",SUMIFS(Plan!J$3:J$302,Plan!$A$3:$A$302,$A$150,Plan!$C$3:$C$302,"Tentative"))</f>
        <v/>
      </c>
      <c r="I152" s="18">
        <f>IF($A$150="","",SUMIFS(Plan!K$3:K$302,Plan!$A$3:$A$302,$A$150,Plan!$C$3:$C$302,"Tentative"))</f>
        <v/>
      </c>
      <c r="J152" s="18">
        <f>IF($A$150="","",SUMIFS(Plan!L$3:L$302,Plan!$A$3:$A$302,$A$150,Plan!$C$3:$C$302,"Tentative"))</f>
        <v/>
      </c>
      <c r="K152" s="18">
        <f>IF($A$150="","",SUMIFS(Plan!M$3:M$302,Plan!$A$3:$A$302,$A$150,Plan!$C$3:$C$302,"Tentative"))</f>
        <v/>
      </c>
      <c r="L152" s="18">
        <f>IF($A$150="","",SUMIFS(Plan!N$3:N$302,Plan!$A$3:$A$302,$A$150,Plan!$C$3:$C$302,"Tentative"))</f>
        <v/>
      </c>
      <c r="M152" s="18">
        <f>IF($A$150="","",SUMIFS(Plan!O$3:O$302,Plan!$A$3:$A$302,$A$150,Plan!$C$3:$C$302,"Tentative"))</f>
        <v/>
      </c>
      <c r="N152" s="18">
        <f>IF($A$150="","",SUMIFS(Plan!P$3:P$302,Plan!$A$3:$A$302,$A$150,Plan!$C$3:$C$302,"Tentative"))</f>
        <v/>
      </c>
    </row>
    <row r="153">
      <c r="B153">
        <f>IF($A$150="","","Weighted tentative")</f>
        <v/>
      </c>
      <c r="C153" s="18">
        <f>IF($A$150="","",SUMPRODUCT((Plan!$A$3:$A$302=$A$150)*(Plan!$C$3:$C$302="Tentative")*Plan!E$3:E$302*Plan!$D$3:$D$302))</f>
        <v/>
      </c>
      <c r="D153" s="18">
        <f>IF($A$150="","",SUMPRODUCT((Plan!$A$3:$A$302=$A$150)*(Plan!$C$3:$C$302="Tentative")*Plan!F$3:F$302*Plan!$D$3:$D$302))</f>
        <v/>
      </c>
      <c r="E153" s="18">
        <f>IF($A$150="","",SUMPRODUCT((Plan!$A$3:$A$302=$A$150)*(Plan!$C$3:$C$302="Tentative")*Plan!G$3:G$302*Plan!$D$3:$D$302))</f>
        <v/>
      </c>
      <c r="F153" s="18">
        <f>IF($A$150="","",SUMPRODUCT((Plan!$A$3:$A$302=$A$150)*(Plan!$C$3:$C$302="Tentative")*Plan!H$3:H$302*Plan!$D$3:$D$302))</f>
        <v/>
      </c>
      <c r="G153" s="18">
        <f>IF($A$150="","",SUMPRODUCT((Plan!$A$3:$A$302=$A$150)*(Plan!$C$3:$C$302="Tentative")*Plan!I$3:I$302*Plan!$D$3:$D$302))</f>
        <v/>
      </c>
      <c r="H153" s="18">
        <f>IF($A$150="","",SUMPRODUCT((Plan!$A$3:$A$302=$A$150)*(Plan!$C$3:$C$302="Tentative")*Plan!J$3:J$302*Plan!$D$3:$D$302))</f>
        <v/>
      </c>
      <c r="I153" s="18">
        <f>IF($A$150="","",SUMPRODUCT((Plan!$A$3:$A$302=$A$150)*(Plan!$C$3:$C$302="Tentative")*Plan!K$3:K$302*Plan!$D$3:$D$302))</f>
        <v/>
      </c>
      <c r="J153" s="18">
        <f>IF($A$150="","",SUMPRODUCT((Plan!$A$3:$A$302=$A$150)*(Plan!$C$3:$C$302="Tentative")*Plan!L$3:L$302*Plan!$D$3:$D$302))</f>
        <v/>
      </c>
      <c r="K153" s="18">
        <f>IF($A$150="","",SUMPRODUCT((Plan!$A$3:$A$302=$A$150)*(Plan!$C$3:$C$302="Tentative")*Plan!M$3:M$302*Plan!$D$3:$D$302))</f>
        <v/>
      </c>
      <c r="L153" s="18">
        <f>IF($A$150="","",SUMPRODUCT((Plan!$A$3:$A$302=$A$150)*(Plan!$C$3:$C$302="Tentative")*Plan!N$3:N$302*Plan!$D$3:$D$302))</f>
        <v/>
      </c>
      <c r="M153" s="18">
        <f>IF($A$150="","",SUMPRODUCT((Plan!$A$3:$A$302=$A$150)*(Plan!$C$3:$C$302="Tentative")*Plan!O$3:O$302*Plan!$D$3:$D$302))</f>
        <v/>
      </c>
      <c r="N153" s="18">
        <f>IF($A$150="","",SUMPRODUCT((Plan!$A$3:$A$302=$A$150)*(Plan!$C$3:$C$302="Tentative")*Plan!P$3:P$302*Plan!$D$3:$D$302))</f>
        <v/>
      </c>
    </row>
    <row r="154">
      <c r="B154">
        <f>IF($A$150="","","% booked (confirmed + weighted)")</f>
        <v/>
      </c>
      <c r="C154" s="19">
        <f>IF($A$150="","",IF(C150=0,"",(C151+C153)/C150))</f>
        <v/>
      </c>
      <c r="D154" s="19">
        <f>IF($A$150="","",IF(D150=0,"",(D151+D153)/D150))</f>
        <v/>
      </c>
      <c r="E154" s="19">
        <f>IF($A$150="","",IF(E150=0,"",(E151+E153)/E150))</f>
        <v/>
      </c>
      <c r="F154" s="19">
        <f>IF($A$150="","",IF(F150=0,"",(F151+F153)/F150))</f>
        <v/>
      </c>
      <c r="G154" s="19">
        <f>IF($A$150="","",IF(G150=0,"",(G151+G153)/G150))</f>
        <v/>
      </c>
      <c r="H154" s="19">
        <f>IF($A$150="","",IF(H150=0,"",(H151+H153)/H150))</f>
        <v/>
      </c>
      <c r="I154" s="19">
        <f>IF($A$150="","",IF(I150=0,"",(I151+I153)/I150))</f>
        <v/>
      </c>
      <c r="J154" s="19">
        <f>IF($A$150="","",IF(J150=0,"",(J151+J153)/J150))</f>
        <v/>
      </c>
      <c r="K154" s="19">
        <f>IF($A$150="","",IF(K150=0,"",(K151+K153)/K150))</f>
        <v/>
      </c>
      <c r="L154" s="19">
        <f>IF($A$150="","",IF(L150=0,"",(L151+L153)/L150))</f>
        <v/>
      </c>
      <c r="M154" s="19">
        <f>IF($A$150="","",IF(M150=0,"",(M151+M153)/M150))</f>
        <v/>
      </c>
      <c r="N154" s="19">
        <f>IF($A$150="","",IF(N150=0,"",(N151+N153)/N150))</f>
        <v/>
      </c>
    </row>
    <row r="155">
      <c r="B155">
        <f>IF($A$150="","","Status")</f>
        <v/>
      </c>
      <c r="C155">
        <f>IF($A$150="","",IF(C150=0,IF(C151+C152&gt;0,"Booked while off","Off"),IF(C154&gt;OverAbove,"Over",IF(C154&lt;UnderBelow,"Under","OK"))))</f>
        <v/>
      </c>
      <c r="D155">
        <f>IF($A$150="","",IF(D150=0,IF(D151+D152&gt;0,"Booked while off","Off"),IF(D154&gt;OverAbove,"Over",IF(D154&lt;UnderBelow,"Under","OK"))))</f>
        <v/>
      </c>
      <c r="E155">
        <f>IF($A$150="","",IF(E150=0,IF(E151+E152&gt;0,"Booked while off","Off"),IF(E154&gt;OverAbove,"Over",IF(E154&lt;UnderBelow,"Under","OK"))))</f>
        <v/>
      </c>
      <c r="F155">
        <f>IF($A$150="","",IF(F150=0,IF(F151+F152&gt;0,"Booked while off","Off"),IF(F154&gt;OverAbove,"Over",IF(F154&lt;UnderBelow,"Under","OK"))))</f>
        <v/>
      </c>
      <c r="G155">
        <f>IF($A$150="","",IF(G150=0,IF(G151+G152&gt;0,"Booked while off","Off"),IF(G154&gt;OverAbove,"Over",IF(G154&lt;UnderBelow,"Under","OK"))))</f>
        <v/>
      </c>
      <c r="H155">
        <f>IF($A$150="","",IF(H150=0,IF(H151+H152&gt;0,"Booked while off","Off"),IF(H154&gt;OverAbove,"Over",IF(H154&lt;UnderBelow,"Under","OK"))))</f>
        <v/>
      </c>
      <c r="I155">
        <f>IF($A$150="","",IF(I150=0,IF(I151+I152&gt;0,"Booked while off","Off"),IF(I154&gt;OverAbove,"Over",IF(I154&lt;UnderBelow,"Under","OK"))))</f>
        <v/>
      </c>
      <c r="J155">
        <f>IF($A$150="","",IF(J150=0,IF(J151+J152&gt;0,"Booked while off","Off"),IF(J154&gt;OverAbove,"Over",IF(J154&lt;UnderBelow,"Under","OK"))))</f>
        <v/>
      </c>
      <c r="K155">
        <f>IF($A$150="","",IF(K150=0,IF(K151+K152&gt;0,"Booked while off","Off"),IF(K154&gt;OverAbove,"Over",IF(K154&lt;UnderBelow,"Under","OK"))))</f>
        <v/>
      </c>
      <c r="L155">
        <f>IF($A$150="","",IF(L150=0,IF(L151+L152&gt;0,"Booked while off","Off"),IF(L154&gt;OverAbove,"Over",IF(L154&lt;UnderBelow,"Under","OK"))))</f>
        <v/>
      </c>
      <c r="M155">
        <f>IF($A$150="","",IF(M150=0,IF(M151+M152&gt;0,"Booked while off","Off"),IF(M154&gt;OverAbove,"Over",IF(M154&lt;UnderBelow,"Under","OK"))))</f>
        <v/>
      </c>
      <c r="N155">
        <f>IF($A$150="","",IF(N150=0,IF(N151+N152&gt;0,"Booked while off","Off"),IF(N154&gt;OverAbove,"Over",IF(N154&lt;UnderBelow,"Under","OK"))))</f>
        <v/>
      </c>
    </row>
    <row r="156"/>
    <row r="157">
      <c r="A157" s="2">
        <f>IF(People!$A$25="","",People!$A$25)</f>
        <v/>
      </c>
      <c r="B157">
        <f>IF($A$157="","","Available")</f>
        <v/>
      </c>
      <c r="C157" s="18">
        <f>IF($A$157="","",MAX(0,People!$C$25-Leave!B25*HoursPerDay))</f>
        <v/>
      </c>
      <c r="D157" s="18">
        <f>IF($A$157="","",MAX(0,People!$C$25-Leave!C25*HoursPerDay))</f>
        <v/>
      </c>
      <c r="E157" s="18">
        <f>IF($A$157="","",MAX(0,People!$C$25-Leave!D25*HoursPerDay))</f>
        <v/>
      </c>
      <c r="F157" s="18">
        <f>IF($A$157="","",MAX(0,People!$C$25-Leave!E25*HoursPerDay))</f>
        <v/>
      </c>
      <c r="G157" s="18">
        <f>IF($A$157="","",MAX(0,People!$C$25-Leave!F25*HoursPerDay))</f>
        <v/>
      </c>
      <c r="H157" s="18">
        <f>IF($A$157="","",MAX(0,People!$C$25-Leave!G25*HoursPerDay))</f>
        <v/>
      </c>
      <c r="I157" s="18">
        <f>IF($A$157="","",MAX(0,People!$C$25-Leave!H25*HoursPerDay))</f>
        <v/>
      </c>
      <c r="J157" s="18">
        <f>IF($A$157="","",MAX(0,People!$C$25-Leave!I25*HoursPerDay))</f>
        <v/>
      </c>
      <c r="K157" s="18">
        <f>IF($A$157="","",MAX(0,People!$C$25-Leave!J25*HoursPerDay))</f>
        <v/>
      </c>
      <c r="L157" s="18">
        <f>IF($A$157="","",MAX(0,People!$C$25-Leave!K25*HoursPerDay))</f>
        <v/>
      </c>
      <c r="M157" s="18">
        <f>IF($A$157="","",MAX(0,People!$C$25-Leave!L25*HoursPerDay))</f>
        <v/>
      </c>
      <c r="N157" s="18">
        <f>IF($A$157="","",MAX(0,People!$C$25-Leave!M25*HoursPerDay))</f>
        <v/>
      </c>
    </row>
    <row r="158">
      <c r="B158">
        <f>IF($A$157="","","Confirmed")</f>
        <v/>
      </c>
      <c r="C158" s="18">
        <f>IF($A$157="","",SUMIFS(Plan!E$3:E$302,Plan!$A$3:$A$302,$A$157,Plan!$C$3:$C$302,"Confirmed"))</f>
        <v/>
      </c>
      <c r="D158" s="18">
        <f>IF($A$157="","",SUMIFS(Plan!F$3:F$302,Plan!$A$3:$A$302,$A$157,Plan!$C$3:$C$302,"Confirmed"))</f>
        <v/>
      </c>
      <c r="E158" s="18">
        <f>IF($A$157="","",SUMIFS(Plan!G$3:G$302,Plan!$A$3:$A$302,$A$157,Plan!$C$3:$C$302,"Confirmed"))</f>
        <v/>
      </c>
      <c r="F158" s="18">
        <f>IF($A$157="","",SUMIFS(Plan!H$3:H$302,Plan!$A$3:$A$302,$A$157,Plan!$C$3:$C$302,"Confirmed"))</f>
        <v/>
      </c>
      <c r="G158" s="18">
        <f>IF($A$157="","",SUMIFS(Plan!I$3:I$302,Plan!$A$3:$A$302,$A$157,Plan!$C$3:$C$302,"Confirmed"))</f>
        <v/>
      </c>
      <c r="H158" s="18">
        <f>IF($A$157="","",SUMIFS(Plan!J$3:J$302,Plan!$A$3:$A$302,$A$157,Plan!$C$3:$C$302,"Confirmed"))</f>
        <v/>
      </c>
      <c r="I158" s="18">
        <f>IF($A$157="","",SUMIFS(Plan!K$3:K$302,Plan!$A$3:$A$302,$A$157,Plan!$C$3:$C$302,"Confirmed"))</f>
        <v/>
      </c>
      <c r="J158" s="18">
        <f>IF($A$157="","",SUMIFS(Plan!L$3:L$302,Plan!$A$3:$A$302,$A$157,Plan!$C$3:$C$302,"Confirmed"))</f>
        <v/>
      </c>
      <c r="K158" s="18">
        <f>IF($A$157="","",SUMIFS(Plan!M$3:M$302,Plan!$A$3:$A$302,$A$157,Plan!$C$3:$C$302,"Confirmed"))</f>
        <v/>
      </c>
      <c r="L158" s="18">
        <f>IF($A$157="","",SUMIFS(Plan!N$3:N$302,Plan!$A$3:$A$302,$A$157,Plan!$C$3:$C$302,"Confirmed"))</f>
        <v/>
      </c>
      <c r="M158" s="18">
        <f>IF($A$157="","",SUMIFS(Plan!O$3:O$302,Plan!$A$3:$A$302,$A$157,Plan!$C$3:$C$302,"Confirmed"))</f>
        <v/>
      </c>
      <c r="N158" s="18">
        <f>IF($A$157="","",SUMIFS(Plan!P$3:P$302,Plan!$A$3:$A$302,$A$157,Plan!$C$3:$C$302,"Confirmed"))</f>
        <v/>
      </c>
    </row>
    <row r="159">
      <c r="B159">
        <f>IF($A$157="","","Tentative")</f>
        <v/>
      </c>
      <c r="C159" s="18">
        <f>IF($A$157="","",SUMIFS(Plan!E$3:E$302,Plan!$A$3:$A$302,$A$157,Plan!$C$3:$C$302,"Tentative"))</f>
        <v/>
      </c>
      <c r="D159" s="18">
        <f>IF($A$157="","",SUMIFS(Plan!F$3:F$302,Plan!$A$3:$A$302,$A$157,Plan!$C$3:$C$302,"Tentative"))</f>
        <v/>
      </c>
      <c r="E159" s="18">
        <f>IF($A$157="","",SUMIFS(Plan!G$3:G$302,Plan!$A$3:$A$302,$A$157,Plan!$C$3:$C$302,"Tentative"))</f>
        <v/>
      </c>
      <c r="F159" s="18">
        <f>IF($A$157="","",SUMIFS(Plan!H$3:H$302,Plan!$A$3:$A$302,$A$157,Plan!$C$3:$C$302,"Tentative"))</f>
        <v/>
      </c>
      <c r="G159" s="18">
        <f>IF($A$157="","",SUMIFS(Plan!I$3:I$302,Plan!$A$3:$A$302,$A$157,Plan!$C$3:$C$302,"Tentative"))</f>
        <v/>
      </c>
      <c r="H159" s="18">
        <f>IF($A$157="","",SUMIFS(Plan!J$3:J$302,Plan!$A$3:$A$302,$A$157,Plan!$C$3:$C$302,"Tentative"))</f>
        <v/>
      </c>
      <c r="I159" s="18">
        <f>IF($A$157="","",SUMIFS(Plan!K$3:K$302,Plan!$A$3:$A$302,$A$157,Plan!$C$3:$C$302,"Tentative"))</f>
        <v/>
      </c>
      <c r="J159" s="18">
        <f>IF($A$157="","",SUMIFS(Plan!L$3:L$302,Plan!$A$3:$A$302,$A$157,Plan!$C$3:$C$302,"Tentative"))</f>
        <v/>
      </c>
      <c r="K159" s="18">
        <f>IF($A$157="","",SUMIFS(Plan!M$3:M$302,Plan!$A$3:$A$302,$A$157,Plan!$C$3:$C$302,"Tentative"))</f>
        <v/>
      </c>
      <c r="L159" s="18">
        <f>IF($A$157="","",SUMIFS(Plan!N$3:N$302,Plan!$A$3:$A$302,$A$157,Plan!$C$3:$C$302,"Tentative"))</f>
        <v/>
      </c>
      <c r="M159" s="18">
        <f>IF($A$157="","",SUMIFS(Plan!O$3:O$302,Plan!$A$3:$A$302,$A$157,Plan!$C$3:$C$302,"Tentative"))</f>
        <v/>
      </c>
      <c r="N159" s="18">
        <f>IF($A$157="","",SUMIFS(Plan!P$3:P$302,Plan!$A$3:$A$302,$A$157,Plan!$C$3:$C$302,"Tentative"))</f>
        <v/>
      </c>
    </row>
    <row r="160">
      <c r="B160">
        <f>IF($A$157="","","Weighted tentative")</f>
        <v/>
      </c>
      <c r="C160" s="18">
        <f>IF($A$157="","",SUMPRODUCT((Plan!$A$3:$A$302=$A$157)*(Plan!$C$3:$C$302="Tentative")*Plan!E$3:E$302*Plan!$D$3:$D$302))</f>
        <v/>
      </c>
      <c r="D160" s="18">
        <f>IF($A$157="","",SUMPRODUCT((Plan!$A$3:$A$302=$A$157)*(Plan!$C$3:$C$302="Tentative")*Plan!F$3:F$302*Plan!$D$3:$D$302))</f>
        <v/>
      </c>
      <c r="E160" s="18">
        <f>IF($A$157="","",SUMPRODUCT((Plan!$A$3:$A$302=$A$157)*(Plan!$C$3:$C$302="Tentative")*Plan!G$3:G$302*Plan!$D$3:$D$302))</f>
        <v/>
      </c>
      <c r="F160" s="18">
        <f>IF($A$157="","",SUMPRODUCT((Plan!$A$3:$A$302=$A$157)*(Plan!$C$3:$C$302="Tentative")*Plan!H$3:H$302*Plan!$D$3:$D$302))</f>
        <v/>
      </c>
      <c r="G160" s="18">
        <f>IF($A$157="","",SUMPRODUCT((Plan!$A$3:$A$302=$A$157)*(Plan!$C$3:$C$302="Tentative")*Plan!I$3:I$302*Plan!$D$3:$D$302))</f>
        <v/>
      </c>
      <c r="H160" s="18">
        <f>IF($A$157="","",SUMPRODUCT((Plan!$A$3:$A$302=$A$157)*(Plan!$C$3:$C$302="Tentative")*Plan!J$3:J$302*Plan!$D$3:$D$302))</f>
        <v/>
      </c>
      <c r="I160" s="18">
        <f>IF($A$157="","",SUMPRODUCT((Plan!$A$3:$A$302=$A$157)*(Plan!$C$3:$C$302="Tentative")*Plan!K$3:K$302*Plan!$D$3:$D$302))</f>
        <v/>
      </c>
      <c r="J160" s="18">
        <f>IF($A$157="","",SUMPRODUCT((Plan!$A$3:$A$302=$A$157)*(Plan!$C$3:$C$302="Tentative")*Plan!L$3:L$302*Plan!$D$3:$D$302))</f>
        <v/>
      </c>
      <c r="K160" s="18">
        <f>IF($A$157="","",SUMPRODUCT((Plan!$A$3:$A$302=$A$157)*(Plan!$C$3:$C$302="Tentative")*Plan!M$3:M$302*Plan!$D$3:$D$302))</f>
        <v/>
      </c>
      <c r="L160" s="18">
        <f>IF($A$157="","",SUMPRODUCT((Plan!$A$3:$A$302=$A$157)*(Plan!$C$3:$C$302="Tentative")*Plan!N$3:N$302*Plan!$D$3:$D$302))</f>
        <v/>
      </c>
      <c r="M160" s="18">
        <f>IF($A$157="","",SUMPRODUCT((Plan!$A$3:$A$302=$A$157)*(Plan!$C$3:$C$302="Tentative")*Plan!O$3:O$302*Plan!$D$3:$D$302))</f>
        <v/>
      </c>
      <c r="N160" s="18">
        <f>IF($A$157="","",SUMPRODUCT((Plan!$A$3:$A$302=$A$157)*(Plan!$C$3:$C$302="Tentative")*Plan!P$3:P$302*Plan!$D$3:$D$302))</f>
        <v/>
      </c>
    </row>
    <row r="161">
      <c r="B161">
        <f>IF($A$157="","","% booked (confirmed + weighted)")</f>
        <v/>
      </c>
      <c r="C161" s="19">
        <f>IF($A$157="","",IF(C157=0,"",(C158+C160)/C157))</f>
        <v/>
      </c>
      <c r="D161" s="19">
        <f>IF($A$157="","",IF(D157=0,"",(D158+D160)/D157))</f>
        <v/>
      </c>
      <c r="E161" s="19">
        <f>IF($A$157="","",IF(E157=0,"",(E158+E160)/E157))</f>
        <v/>
      </c>
      <c r="F161" s="19">
        <f>IF($A$157="","",IF(F157=0,"",(F158+F160)/F157))</f>
        <v/>
      </c>
      <c r="G161" s="19">
        <f>IF($A$157="","",IF(G157=0,"",(G158+G160)/G157))</f>
        <v/>
      </c>
      <c r="H161" s="19">
        <f>IF($A$157="","",IF(H157=0,"",(H158+H160)/H157))</f>
        <v/>
      </c>
      <c r="I161" s="19">
        <f>IF($A$157="","",IF(I157=0,"",(I158+I160)/I157))</f>
        <v/>
      </c>
      <c r="J161" s="19">
        <f>IF($A$157="","",IF(J157=0,"",(J158+J160)/J157))</f>
        <v/>
      </c>
      <c r="K161" s="19">
        <f>IF($A$157="","",IF(K157=0,"",(K158+K160)/K157))</f>
        <v/>
      </c>
      <c r="L161" s="19">
        <f>IF($A$157="","",IF(L157=0,"",(L158+L160)/L157))</f>
        <v/>
      </c>
      <c r="M161" s="19">
        <f>IF($A$157="","",IF(M157=0,"",(M158+M160)/M157))</f>
        <v/>
      </c>
      <c r="N161" s="19">
        <f>IF($A$157="","",IF(N157=0,"",(N158+N160)/N157))</f>
        <v/>
      </c>
    </row>
    <row r="162">
      <c r="B162">
        <f>IF($A$157="","","Status")</f>
        <v/>
      </c>
      <c r="C162">
        <f>IF($A$157="","",IF(C157=0,IF(C158+C159&gt;0,"Booked while off","Off"),IF(C161&gt;OverAbove,"Over",IF(C161&lt;UnderBelow,"Under","OK"))))</f>
        <v/>
      </c>
      <c r="D162">
        <f>IF($A$157="","",IF(D157=0,IF(D158+D159&gt;0,"Booked while off","Off"),IF(D161&gt;OverAbove,"Over",IF(D161&lt;UnderBelow,"Under","OK"))))</f>
        <v/>
      </c>
      <c r="E162">
        <f>IF($A$157="","",IF(E157=0,IF(E158+E159&gt;0,"Booked while off","Off"),IF(E161&gt;OverAbove,"Over",IF(E161&lt;UnderBelow,"Under","OK"))))</f>
        <v/>
      </c>
      <c r="F162">
        <f>IF($A$157="","",IF(F157=0,IF(F158+F159&gt;0,"Booked while off","Off"),IF(F161&gt;OverAbove,"Over",IF(F161&lt;UnderBelow,"Under","OK"))))</f>
        <v/>
      </c>
      <c r="G162">
        <f>IF($A$157="","",IF(G157=0,IF(G158+G159&gt;0,"Booked while off","Off"),IF(G161&gt;OverAbove,"Over",IF(G161&lt;UnderBelow,"Under","OK"))))</f>
        <v/>
      </c>
      <c r="H162">
        <f>IF($A$157="","",IF(H157=0,IF(H158+H159&gt;0,"Booked while off","Off"),IF(H161&gt;OverAbove,"Over",IF(H161&lt;UnderBelow,"Under","OK"))))</f>
        <v/>
      </c>
      <c r="I162">
        <f>IF($A$157="","",IF(I157=0,IF(I158+I159&gt;0,"Booked while off","Off"),IF(I161&gt;OverAbove,"Over",IF(I161&lt;UnderBelow,"Under","OK"))))</f>
        <v/>
      </c>
      <c r="J162">
        <f>IF($A$157="","",IF(J157=0,IF(J158+J159&gt;0,"Booked while off","Off"),IF(J161&gt;OverAbove,"Over",IF(J161&lt;UnderBelow,"Under","OK"))))</f>
        <v/>
      </c>
      <c r="K162">
        <f>IF($A$157="","",IF(K157=0,IF(K158+K159&gt;0,"Booked while off","Off"),IF(K161&gt;OverAbove,"Over",IF(K161&lt;UnderBelow,"Under","OK"))))</f>
        <v/>
      </c>
      <c r="L162">
        <f>IF($A$157="","",IF(L157=0,IF(L158+L159&gt;0,"Booked while off","Off"),IF(L161&gt;OverAbove,"Over",IF(L161&lt;UnderBelow,"Under","OK"))))</f>
        <v/>
      </c>
      <c r="M162">
        <f>IF($A$157="","",IF(M157=0,IF(M158+M159&gt;0,"Booked while off","Off"),IF(M161&gt;OverAbove,"Over",IF(M161&lt;UnderBelow,"Under","OK"))))</f>
        <v/>
      </c>
      <c r="N162">
        <f>IF($A$157="","",IF(N157=0,IF(N158+N159&gt;0,"Booked while off","Off"),IF(N161&gt;OverAbove,"Over",IF(N161&lt;UnderBelow,"Under","OK"))))</f>
        <v/>
      </c>
    </row>
    <row r="163"/>
    <row r="164">
      <c r="A164" s="2">
        <f>IF(People!$A$26="","",People!$A$26)</f>
        <v/>
      </c>
      <c r="B164">
        <f>IF($A$164="","","Available")</f>
        <v/>
      </c>
      <c r="C164" s="18">
        <f>IF($A$164="","",MAX(0,People!$C$26-Leave!B26*HoursPerDay))</f>
        <v/>
      </c>
      <c r="D164" s="18">
        <f>IF($A$164="","",MAX(0,People!$C$26-Leave!C26*HoursPerDay))</f>
        <v/>
      </c>
      <c r="E164" s="18">
        <f>IF($A$164="","",MAX(0,People!$C$26-Leave!D26*HoursPerDay))</f>
        <v/>
      </c>
      <c r="F164" s="18">
        <f>IF($A$164="","",MAX(0,People!$C$26-Leave!E26*HoursPerDay))</f>
        <v/>
      </c>
      <c r="G164" s="18">
        <f>IF($A$164="","",MAX(0,People!$C$26-Leave!F26*HoursPerDay))</f>
        <v/>
      </c>
      <c r="H164" s="18">
        <f>IF($A$164="","",MAX(0,People!$C$26-Leave!G26*HoursPerDay))</f>
        <v/>
      </c>
      <c r="I164" s="18">
        <f>IF($A$164="","",MAX(0,People!$C$26-Leave!H26*HoursPerDay))</f>
        <v/>
      </c>
      <c r="J164" s="18">
        <f>IF($A$164="","",MAX(0,People!$C$26-Leave!I26*HoursPerDay))</f>
        <v/>
      </c>
      <c r="K164" s="18">
        <f>IF($A$164="","",MAX(0,People!$C$26-Leave!J26*HoursPerDay))</f>
        <v/>
      </c>
      <c r="L164" s="18">
        <f>IF($A$164="","",MAX(0,People!$C$26-Leave!K26*HoursPerDay))</f>
        <v/>
      </c>
      <c r="M164" s="18">
        <f>IF($A$164="","",MAX(0,People!$C$26-Leave!L26*HoursPerDay))</f>
        <v/>
      </c>
      <c r="N164" s="18">
        <f>IF($A$164="","",MAX(0,People!$C$26-Leave!M26*HoursPerDay))</f>
        <v/>
      </c>
    </row>
    <row r="165">
      <c r="B165">
        <f>IF($A$164="","","Confirmed")</f>
        <v/>
      </c>
      <c r="C165" s="18">
        <f>IF($A$164="","",SUMIFS(Plan!E$3:E$302,Plan!$A$3:$A$302,$A$164,Plan!$C$3:$C$302,"Confirmed"))</f>
        <v/>
      </c>
      <c r="D165" s="18">
        <f>IF($A$164="","",SUMIFS(Plan!F$3:F$302,Plan!$A$3:$A$302,$A$164,Plan!$C$3:$C$302,"Confirmed"))</f>
        <v/>
      </c>
      <c r="E165" s="18">
        <f>IF($A$164="","",SUMIFS(Plan!G$3:G$302,Plan!$A$3:$A$302,$A$164,Plan!$C$3:$C$302,"Confirmed"))</f>
        <v/>
      </c>
      <c r="F165" s="18">
        <f>IF($A$164="","",SUMIFS(Plan!H$3:H$302,Plan!$A$3:$A$302,$A$164,Plan!$C$3:$C$302,"Confirmed"))</f>
        <v/>
      </c>
      <c r="G165" s="18">
        <f>IF($A$164="","",SUMIFS(Plan!I$3:I$302,Plan!$A$3:$A$302,$A$164,Plan!$C$3:$C$302,"Confirmed"))</f>
        <v/>
      </c>
      <c r="H165" s="18">
        <f>IF($A$164="","",SUMIFS(Plan!J$3:J$302,Plan!$A$3:$A$302,$A$164,Plan!$C$3:$C$302,"Confirmed"))</f>
        <v/>
      </c>
      <c r="I165" s="18">
        <f>IF($A$164="","",SUMIFS(Plan!K$3:K$302,Plan!$A$3:$A$302,$A$164,Plan!$C$3:$C$302,"Confirmed"))</f>
        <v/>
      </c>
      <c r="J165" s="18">
        <f>IF($A$164="","",SUMIFS(Plan!L$3:L$302,Plan!$A$3:$A$302,$A$164,Plan!$C$3:$C$302,"Confirmed"))</f>
        <v/>
      </c>
      <c r="K165" s="18">
        <f>IF($A$164="","",SUMIFS(Plan!M$3:M$302,Plan!$A$3:$A$302,$A$164,Plan!$C$3:$C$302,"Confirmed"))</f>
        <v/>
      </c>
      <c r="L165" s="18">
        <f>IF($A$164="","",SUMIFS(Plan!N$3:N$302,Plan!$A$3:$A$302,$A$164,Plan!$C$3:$C$302,"Confirmed"))</f>
        <v/>
      </c>
      <c r="M165" s="18">
        <f>IF($A$164="","",SUMIFS(Plan!O$3:O$302,Plan!$A$3:$A$302,$A$164,Plan!$C$3:$C$302,"Confirmed"))</f>
        <v/>
      </c>
      <c r="N165" s="18">
        <f>IF($A$164="","",SUMIFS(Plan!P$3:P$302,Plan!$A$3:$A$302,$A$164,Plan!$C$3:$C$302,"Confirmed"))</f>
        <v/>
      </c>
    </row>
    <row r="166">
      <c r="B166">
        <f>IF($A$164="","","Tentative")</f>
        <v/>
      </c>
      <c r="C166" s="18">
        <f>IF($A$164="","",SUMIFS(Plan!E$3:E$302,Plan!$A$3:$A$302,$A$164,Plan!$C$3:$C$302,"Tentative"))</f>
        <v/>
      </c>
      <c r="D166" s="18">
        <f>IF($A$164="","",SUMIFS(Plan!F$3:F$302,Plan!$A$3:$A$302,$A$164,Plan!$C$3:$C$302,"Tentative"))</f>
        <v/>
      </c>
      <c r="E166" s="18">
        <f>IF($A$164="","",SUMIFS(Plan!G$3:G$302,Plan!$A$3:$A$302,$A$164,Plan!$C$3:$C$302,"Tentative"))</f>
        <v/>
      </c>
      <c r="F166" s="18">
        <f>IF($A$164="","",SUMIFS(Plan!H$3:H$302,Plan!$A$3:$A$302,$A$164,Plan!$C$3:$C$302,"Tentative"))</f>
        <v/>
      </c>
      <c r="G166" s="18">
        <f>IF($A$164="","",SUMIFS(Plan!I$3:I$302,Plan!$A$3:$A$302,$A$164,Plan!$C$3:$C$302,"Tentative"))</f>
        <v/>
      </c>
      <c r="H166" s="18">
        <f>IF($A$164="","",SUMIFS(Plan!J$3:J$302,Plan!$A$3:$A$302,$A$164,Plan!$C$3:$C$302,"Tentative"))</f>
        <v/>
      </c>
      <c r="I166" s="18">
        <f>IF($A$164="","",SUMIFS(Plan!K$3:K$302,Plan!$A$3:$A$302,$A$164,Plan!$C$3:$C$302,"Tentative"))</f>
        <v/>
      </c>
      <c r="J166" s="18">
        <f>IF($A$164="","",SUMIFS(Plan!L$3:L$302,Plan!$A$3:$A$302,$A$164,Plan!$C$3:$C$302,"Tentative"))</f>
        <v/>
      </c>
      <c r="K166" s="18">
        <f>IF($A$164="","",SUMIFS(Plan!M$3:M$302,Plan!$A$3:$A$302,$A$164,Plan!$C$3:$C$302,"Tentative"))</f>
        <v/>
      </c>
      <c r="L166" s="18">
        <f>IF($A$164="","",SUMIFS(Plan!N$3:N$302,Plan!$A$3:$A$302,$A$164,Plan!$C$3:$C$302,"Tentative"))</f>
        <v/>
      </c>
      <c r="M166" s="18">
        <f>IF($A$164="","",SUMIFS(Plan!O$3:O$302,Plan!$A$3:$A$302,$A$164,Plan!$C$3:$C$302,"Tentative"))</f>
        <v/>
      </c>
      <c r="N166" s="18">
        <f>IF($A$164="","",SUMIFS(Plan!P$3:P$302,Plan!$A$3:$A$302,$A$164,Plan!$C$3:$C$302,"Tentative"))</f>
        <v/>
      </c>
    </row>
    <row r="167">
      <c r="B167">
        <f>IF($A$164="","","Weighted tentative")</f>
        <v/>
      </c>
      <c r="C167" s="18">
        <f>IF($A$164="","",SUMPRODUCT((Plan!$A$3:$A$302=$A$164)*(Plan!$C$3:$C$302="Tentative")*Plan!E$3:E$302*Plan!$D$3:$D$302))</f>
        <v/>
      </c>
      <c r="D167" s="18">
        <f>IF($A$164="","",SUMPRODUCT((Plan!$A$3:$A$302=$A$164)*(Plan!$C$3:$C$302="Tentative")*Plan!F$3:F$302*Plan!$D$3:$D$302))</f>
        <v/>
      </c>
      <c r="E167" s="18">
        <f>IF($A$164="","",SUMPRODUCT((Plan!$A$3:$A$302=$A$164)*(Plan!$C$3:$C$302="Tentative")*Plan!G$3:G$302*Plan!$D$3:$D$302))</f>
        <v/>
      </c>
      <c r="F167" s="18">
        <f>IF($A$164="","",SUMPRODUCT((Plan!$A$3:$A$302=$A$164)*(Plan!$C$3:$C$302="Tentative")*Plan!H$3:H$302*Plan!$D$3:$D$302))</f>
        <v/>
      </c>
      <c r="G167" s="18">
        <f>IF($A$164="","",SUMPRODUCT((Plan!$A$3:$A$302=$A$164)*(Plan!$C$3:$C$302="Tentative")*Plan!I$3:I$302*Plan!$D$3:$D$302))</f>
        <v/>
      </c>
      <c r="H167" s="18">
        <f>IF($A$164="","",SUMPRODUCT((Plan!$A$3:$A$302=$A$164)*(Plan!$C$3:$C$302="Tentative")*Plan!J$3:J$302*Plan!$D$3:$D$302))</f>
        <v/>
      </c>
      <c r="I167" s="18">
        <f>IF($A$164="","",SUMPRODUCT((Plan!$A$3:$A$302=$A$164)*(Plan!$C$3:$C$302="Tentative")*Plan!K$3:K$302*Plan!$D$3:$D$302))</f>
        <v/>
      </c>
      <c r="J167" s="18">
        <f>IF($A$164="","",SUMPRODUCT((Plan!$A$3:$A$302=$A$164)*(Plan!$C$3:$C$302="Tentative")*Plan!L$3:L$302*Plan!$D$3:$D$302))</f>
        <v/>
      </c>
      <c r="K167" s="18">
        <f>IF($A$164="","",SUMPRODUCT((Plan!$A$3:$A$302=$A$164)*(Plan!$C$3:$C$302="Tentative")*Plan!M$3:M$302*Plan!$D$3:$D$302))</f>
        <v/>
      </c>
      <c r="L167" s="18">
        <f>IF($A$164="","",SUMPRODUCT((Plan!$A$3:$A$302=$A$164)*(Plan!$C$3:$C$302="Tentative")*Plan!N$3:N$302*Plan!$D$3:$D$302))</f>
        <v/>
      </c>
      <c r="M167" s="18">
        <f>IF($A$164="","",SUMPRODUCT((Plan!$A$3:$A$302=$A$164)*(Plan!$C$3:$C$302="Tentative")*Plan!O$3:O$302*Plan!$D$3:$D$302))</f>
        <v/>
      </c>
      <c r="N167" s="18">
        <f>IF($A$164="","",SUMPRODUCT((Plan!$A$3:$A$302=$A$164)*(Plan!$C$3:$C$302="Tentative")*Plan!P$3:P$302*Plan!$D$3:$D$302))</f>
        <v/>
      </c>
    </row>
    <row r="168">
      <c r="B168">
        <f>IF($A$164="","","% booked (confirmed + weighted)")</f>
        <v/>
      </c>
      <c r="C168" s="19">
        <f>IF($A$164="","",IF(C164=0,"",(C165+C167)/C164))</f>
        <v/>
      </c>
      <c r="D168" s="19">
        <f>IF($A$164="","",IF(D164=0,"",(D165+D167)/D164))</f>
        <v/>
      </c>
      <c r="E168" s="19">
        <f>IF($A$164="","",IF(E164=0,"",(E165+E167)/E164))</f>
        <v/>
      </c>
      <c r="F168" s="19">
        <f>IF($A$164="","",IF(F164=0,"",(F165+F167)/F164))</f>
        <v/>
      </c>
      <c r="G168" s="19">
        <f>IF($A$164="","",IF(G164=0,"",(G165+G167)/G164))</f>
        <v/>
      </c>
      <c r="H168" s="19">
        <f>IF($A$164="","",IF(H164=0,"",(H165+H167)/H164))</f>
        <v/>
      </c>
      <c r="I168" s="19">
        <f>IF($A$164="","",IF(I164=0,"",(I165+I167)/I164))</f>
        <v/>
      </c>
      <c r="J168" s="19">
        <f>IF($A$164="","",IF(J164=0,"",(J165+J167)/J164))</f>
        <v/>
      </c>
      <c r="K168" s="19">
        <f>IF($A$164="","",IF(K164=0,"",(K165+K167)/K164))</f>
        <v/>
      </c>
      <c r="L168" s="19">
        <f>IF($A$164="","",IF(L164=0,"",(L165+L167)/L164))</f>
        <v/>
      </c>
      <c r="M168" s="19">
        <f>IF($A$164="","",IF(M164=0,"",(M165+M167)/M164))</f>
        <v/>
      </c>
      <c r="N168" s="19">
        <f>IF($A$164="","",IF(N164=0,"",(N165+N167)/N164))</f>
        <v/>
      </c>
    </row>
    <row r="169">
      <c r="B169">
        <f>IF($A$164="","","Status")</f>
        <v/>
      </c>
      <c r="C169">
        <f>IF($A$164="","",IF(C164=0,IF(C165+C166&gt;0,"Booked while off","Off"),IF(C168&gt;OverAbove,"Over",IF(C168&lt;UnderBelow,"Under","OK"))))</f>
        <v/>
      </c>
      <c r="D169">
        <f>IF($A$164="","",IF(D164=0,IF(D165+D166&gt;0,"Booked while off","Off"),IF(D168&gt;OverAbove,"Over",IF(D168&lt;UnderBelow,"Under","OK"))))</f>
        <v/>
      </c>
      <c r="E169">
        <f>IF($A$164="","",IF(E164=0,IF(E165+E166&gt;0,"Booked while off","Off"),IF(E168&gt;OverAbove,"Over",IF(E168&lt;UnderBelow,"Under","OK"))))</f>
        <v/>
      </c>
      <c r="F169">
        <f>IF($A$164="","",IF(F164=0,IF(F165+F166&gt;0,"Booked while off","Off"),IF(F168&gt;OverAbove,"Over",IF(F168&lt;UnderBelow,"Under","OK"))))</f>
        <v/>
      </c>
      <c r="G169">
        <f>IF($A$164="","",IF(G164=0,IF(G165+G166&gt;0,"Booked while off","Off"),IF(G168&gt;OverAbove,"Over",IF(G168&lt;UnderBelow,"Under","OK"))))</f>
        <v/>
      </c>
      <c r="H169">
        <f>IF($A$164="","",IF(H164=0,IF(H165+H166&gt;0,"Booked while off","Off"),IF(H168&gt;OverAbove,"Over",IF(H168&lt;UnderBelow,"Under","OK"))))</f>
        <v/>
      </c>
      <c r="I169">
        <f>IF($A$164="","",IF(I164=0,IF(I165+I166&gt;0,"Booked while off","Off"),IF(I168&gt;OverAbove,"Over",IF(I168&lt;UnderBelow,"Under","OK"))))</f>
        <v/>
      </c>
      <c r="J169">
        <f>IF($A$164="","",IF(J164=0,IF(J165+J166&gt;0,"Booked while off","Off"),IF(J168&gt;OverAbove,"Over",IF(J168&lt;UnderBelow,"Under","OK"))))</f>
        <v/>
      </c>
      <c r="K169">
        <f>IF($A$164="","",IF(K164=0,IF(K165+K166&gt;0,"Booked while off","Off"),IF(K168&gt;OverAbove,"Over",IF(K168&lt;UnderBelow,"Under","OK"))))</f>
        <v/>
      </c>
      <c r="L169">
        <f>IF($A$164="","",IF(L164=0,IF(L165+L166&gt;0,"Booked while off","Off"),IF(L168&gt;OverAbove,"Over",IF(L168&lt;UnderBelow,"Under","OK"))))</f>
        <v/>
      </c>
      <c r="M169">
        <f>IF($A$164="","",IF(M164=0,IF(M165+M166&gt;0,"Booked while off","Off"),IF(M168&gt;OverAbove,"Over",IF(M168&lt;UnderBelow,"Under","OK"))))</f>
        <v/>
      </c>
      <c r="N169">
        <f>IF($A$164="","",IF(N164=0,IF(N165+N166&gt;0,"Booked while off","Off"),IF(N168&gt;OverAbove,"Over",IF(N168&lt;UnderBelow,"Under","OK"))))</f>
        <v/>
      </c>
    </row>
    <row r="170"/>
    <row r="171">
      <c r="A171" s="2">
        <f>IF(People!$A$27="","",People!$A$27)</f>
        <v/>
      </c>
      <c r="B171">
        <f>IF($A$171="","","Available")</f>
        <v/>
      </c>
      <c r="C171" s="18">
        <f>IF($A$171="","",MAX(0,People!$C$27-Leave!B27*HoursPerDay))</f>
        <v/>
      </c>
      <c r="D171" s="18">
        <f>IF($A$171="","",MAX(0,People!$C$27-Leave!C27*HoursPerDay))</f>
        <v/>
      </c>
      <c r="E171" s="18">
        <f>IF($A$171="","",MAX(0,People!$C$27-Leave!D27*HoursPerDay))</f>
        <v/>
      </c>
      <c r="F171" s="18">
        <f>IF($A$171="","",MAX(0,People!$C$27-Leave!E27*HoursPerDay))</f>
        <v/>
      </c>
      <c r="G171" s="18">
        <f>IF($A$171="","",MAX(0,People!$C$27-Leave!F27*HoursPerDay))</f>
        <v/>
      </c>
      <c r="H171" s="18">
        <f>IF($A$171="","",MAX(0,People!$C$27-Leave!G27*HoursPerDay))</f>
        <v/>
      </c>
      <c r="I171" s="18">
        <f>IF($A$171="","",MAX(0,People!$C$27-Leave!H27*HoursPerDay))</f>
        <v/>
      </c>
      <c r="J171" s="18">
        <f>IF($A$171="","",MAX(0,People!$C$27-Leave!I27*HoursPerDay))</f>
        <v/>
      </c>
      <c r="K171" s="18">
        <f>IF($A$171="","",MAX(0,People!$C$27-Leave!J27*HoursPerDay))</f>
        <v/>
      </c>
      <c r="L171" s="18">
        <f>IF($A$171="","",MAX(0,People!$C$27-Leave!K27*HoursPerDay))</f>
        <v/>
      </c>
      <c r="M171" s="18">
        <f>IF($A$171="","",MAX(0,People!$C$27-Leave!L27*HoursPerDay))</f>
        <v/>
      </c>
      <c r="N171" s="18">
        <f>IF($A$171="","",MAX(0,People!$C$27-Leave!M27*HoursPerDay))</f>
        <v/>
      </c>
    </row>
    <row r="172">
      <c r="B172">
        <f>IF($A$171="","","Confirmed")</f>
        <v/>
      </c>
      <c r="C172" s="18">
        <f>IF($A$171="","",SUMIFS(Plan!E$3:E$302,Plan!$A$3:$A$302,$A$171,Plan!$C$3:$C$302,"Confirmed"))</f>
        <v/>
      </c>
      <c r="D172" s="18">
        <f>IF($A$171="","",SUMIFS(Plan!F$3:F$302,Plan!$A$3:$A$302,$A$171,Plan!$C$3:$C$302,"Confirmed"))</f>
        <v/>
      </c>
      <c r="E172" s="18">
        <f>IF($A$171="","",SUMIFS(Plan!G$3:G$302,Plan!$A$3:$A$302,$A$171,Plan!$C$3:$C$302,"Confirmed"))</f>
        <v/>
      </c>
      <c r="F172" s="18">
        <f>IF($A$171="","",SUMIFS(Plan!H$3:H$302,Plan!$A$3:$A$302,$A$171,Plan!$C$3:$C$302,"Confirmed"))</f>
        <v/>
      </c>
      <c r="G172" s="18">
        <f>IF($A$171="","",SUMIFS(Plan!I$3:I$302,Plan!$A$3:$A$302,$A$171,Plan!$C$3:$C$302,"Confirmed"))</f>
        <v/>
      </c>
      <c r="H172" s="18">
        <f>IF($A$171="","",SUMIFS(Plan!J$3:J$302,Plan!$A$3:$A$302,$A$171,Plan!$C$3:$C$302,"Confirmed"))</f>
        <v/>
      </c>
      <c r="I172" s="18">
        <f>IF($A$171="","",SUMIFS(Plan!K$3:K$302,Plan!$A$3:$A$302,$A$171,Plan!$C$3:$C$302,"Confirmed"))</f>
        <v/>
      </c>
      <c r="J172" s="18">
        <f>IF($A$171="","",SUMIFS(Plan!L$3:L$302,Plan!$A$3:$A$302,$A$171,Plan!$C$3:$C$302,"Confirmed"))</f>
        <v/>
      </c>
      <c r="K172" s="18">
        <f>IF($A$171="","",SUMIFS(Plan!M$3:M$302,Plan!$A$3:$A$302,$A$171,Plan!$C$3:$C$302,"Confirmed"))</f>
        <v/>
      </c>
      <c r="L172" s="18">
        <f>IF($A$171="","",SUMIFS(Plan!N$3:N$302,Plan!$A$3:$A$302,$A$171,Plan!$C$3:$C$302,"Confirmed"))</f>
        <v/>
      </c>
      <c r="M172" s="18">
        <f>IF($A$171="","",SUMIFS(Plan!O$3:O$302,Plan!$A$3:$A$302,$A$171,Plan!$C$3:$C$302,"Confirmed"))</f>
        <v/>
      </c>
      <c r="N172" s="18">
        <f>IF($A$171="","",SUMIFS(Plan!P$3:P$302,Plan!$A$3:$A$302,$A$171,Plan!$C$3:$C$302,"Confirmed"))</f>
        <v/>
      </c>
    </row>
    <row r="173">
      <c r="B173">
        <f>IF($A$171="","","Tentative")</f>
        <v/>
      </c>
      <c r="C173" s="18">
        <f>IF($A$171="","",SUMIFS(Plan!E$3:E$302,Plan!$A$3:$A$302,$A$171,Plan!$C$3:$C$302,"Tentative"))</f>
        <v/>
      </c>
      <c r="D173" s="18">
        <f>IF($A$171="","",SUMIFS(Plan!F$3:F$302,Plan!$A$3:$A$302,$A$171,Plan!$C$3:$C$302,"Tentative"))</f>
        <v/>
      </c>
      <c r="E173" s="18">
        <f>IF($A$171="","",SUMIFS(Plan!G$3:G$302,Plan!$A$3:$A$302,$A$171,Plan!$C$3:$C$302,"Tentative"))</f>
        <v/>
      </c>
      <c r="F173" s="18">
        <f>IF($A$171="","",SUMIFS(Plan!H$3:H$302,Plan!$A$3:$A$302,$A$171,Plan!$C$3:$C$302,"Tentative"))</f>
        <v/>
      </c>
      <c r="G173" s="18">
        <f>IF($A$171="","",SUMIFS(Plan!I$3:I$302,Plan!$A$3:$A$302,$A$171,Plan!$C$3:$C$302,"Tentative"))</f>
        <v/>
      </c>
      <c r="H173" s="18">
        <f>IF($A$171="","",SUMIFS(Plan!J$3:J$302,Plan!$A$3:$A$302,$A$171,Plan!$C$3:$C$302,"Tentative"))</f>
        <v/>
      </c>
      <c r="I173" s="18">
        <f>IF($A$171="","",SUMIFS(Plan!K$3:K$302,Plan!$A$3:$A$302,$A$171,Plan!$C$3:$C$302,"Tentative"))</f>
        <v/>
      </c>
      <c r="J173" s="18">
        <f>IF($A$171="","",SUMIFS(Plan!L$3:L$302,Plan!$A$3:$A$302,$A$171,Plan!$C$3:$C$302,"Tentative"))</f>
        <v/>
      </c>
      <c r="K173" s="18">
        <f>IF($A$171="","",SUMIFS(Plan!M$3:M$302,Plan!$A$3:$A$302,$A$171,Plan!$C$3:$C$302,"Tentative"))</f>
        <v/>
      </c>
      <c r="L173" s="18">
        <f>IF($A$171="","",SUMIFS(Plan!N$3:N$302,Plan!$A$3:$A$302,$A$171,Plan!$C$3:$C$302,"Tentative"))</f>
        <v/>
      </c>
      <c r="M173" s="18">
        <f>IF($A$171="","",SUMIFS(Plan!O$3:O$302,Plan!$A$3:$A$302,$A$171,Plan!$C$3:$C$302,"Tentative"))</f>
        <v/>
      </c>
      <c r="N173" s="18">
        <f>IF($A$171="","",SUMIFS(Plan!P$3:P$302,Plan!$A$3:$A$302,$A$171,Plan!$C$3:$C$302,"Tentative"))</f>
        <v/>
      </c>
    </row>
    <row r="174">
      <c r="B174">
        <f>IF($A$171="","","Weighted tentative")</f>
        <v/>
      </c>
      <c r="C174" s="18">
        <f>IF($A$171="","",SUMPRODUCT((Plan!$A$3:$A$302=$A$171)*(Plan!$C$3:$C$302="Tentative")*Plan!E$3:E$302*Plan!$D$3:$D$302))</f>
        <v/>
      </c>
      <c r="D174" s="18">
        <f>IF($A$171="","",SUMPRODUCT((Plan!$A$3:$A$302=$A$171)*(Plan!$C$3:$C$302="Tentative")*Plan!F$3:F$302*Plan!$D$3:$D$302))</f>
        <v/>
      </c>
      <c r="E174" s="18">
        <f>IF($A$171="","",SUMPRODUCT((Plan!$A$3:$A$302=$A$171)*(Plan!$C$3:$C$302="Tentative")*Plan!G$3:G$302*Plan!$D$3:$D$302))</f>
        <v/>
      </c>
      <c r="F174" s="18">
        <f>IF($A$171="","",SUMPRODUCT((Plan!$A$3:$A$302=$A$171)*(Plan!$C$3:$C$302="Tentative")*Plan!H$3:H$302*Plan!$D$3:$D$302))</f>
        <v/>
      </c>
      <c r="G174" s="18">
        <f>IF($A$171="","",SUMPRODUCT((Plan!$A$3:$A$302=$A$171)*(Plan!$C$3:$C$302="Tentative")*Plan!I$3:I$302*Plan!$D$3:$D$302))</f>
        <v/>
      </c>
      <c r="H174" s="18">
        <f>IF($A$171="","",SUMPRODUCT((Plan!$A$3:$A$302=$A$171)*(Plan!$C$3:$C$302="Tentative")*Plan!J$3:J$302*Plan!$D$3:$D$302))</f>
        <v/>
      </c>
      <c r="I174" s="18">
        <f>IF($A$171="","",SUMPRODUCT((Plan!$A$3:$A$302=$A$171)*(Plan!$C$3:$C$302="Tentative")*Plan!K$3:K$302*Plan!$D$3:$D$302))</f>
        <v/>
      </c>
      <c r="J174" s="18">
        <f>IF($A$171="","",SUMPRODUCT((Plan!$A$3:$A$302=$A$171)*(Plan!$C$3:$C$302="Tentative")*Plan!L$3:L$302*Plan!$D$3:$D$302))</f>
        <v/>
      </c>
      <c r="K174" s="18">
        <f>IF($A$171="","",SUMPRODUCT((Plan!$A$3:$A$302=$A$171)*(Plan!$C$3:$C$302="Tentative")*Plan!M$3:M$302*Plan!$D$3:$D$302))</f>
        <v/>
      </c>
      <c r="L174" s="18">
        <f>IF($A$171="","",SUMPRODUCT((Plan!$A$3:$A$302=$A$171)*(Plan!$C$3:$C$302="Tentative")*Plan!N$3:N$302*Plan!$D$3:$D$302))</f>
        <v/>
      </c>
      <c r="M174" s="18">
        <f>IF($A$171="","",SUMPRODUCT((Plan!$A$3:$A$302=$A$171)*(Plan!$C$3:$C$302="Tentative")*Plan!O$3:O$302*Plan!$D$3:$D$302))</f>
        <v/>
      </c>
      <c r="N174" s="18">
        <f>IF($A$171="","",SUMPRODUCT((Plan!$A$3:$A$302=$A$171)*(Plan!$C$3:$C$302="Tentative")*Plan!P$3:P$302*Plan!$D$3:$D$302))</f>
        <v/>
      </c>
    </row>
    <row r="175">
      <c r="B175">
        <f>IF($A$171="","","% booked (confirmed + weighted)")</f>
        <v/>
      </c>
      <c r="C175" s="19">
        <f>IF($A$171="","",IF(C171=0,"",(C172+C174)/C171))</f>
        <v/>
      </c>
      <c r="D175" s="19">
        <f>IF($A$171="","",IF(D171=0,"",(D172+D174)/D171))</f>
        <v/>
      </c>
      <c r="E175" s="19">
        <f>IF($A$171="","",IF(E171=0,"",(E172+E174)/E171))</f>
        <v/>
      </c>
      <c r="F175" s="19">
        <f>IF($A$171="","",IF(F171=0,"",(F172+F174)/F171))</f>
        <v/>
      </c>
      <c r="G175" s="19">
        <f>IF($A$171="","",IF(G171=0,"",(G172+G174)/G171))</f>
        <v/>
      </c>
      <c r="H175" s="19">
        <f>IF($A$171="","",IF(H171=0,"",(H172+H174)/H171))</f>
        <v/>
      </c>
      <c r="I175" s="19">
        <f>IF($A$171="","",IF(I171=0,"",(I172+I174)/I171))</f>
        <v/>
      </c>
      <c r="J175" s="19">
        <f>IF($A$171="","",IF(J171=0,"",(J172+J174)/J171))</f>
        <v/>
      </c>
      <c r="K175" s="19">
        <f>IF($A$171="","",IF(K171=0,"",(K172+K174)/K171))</f>
        <v/>
      </c>
      <c r="L175" s="19">
        <f>IF($A$171="","",IF(L171=0,"",(L172+L174)/L171))</f>
        <v/>
      </c>
      <c r="M175" s="19">
        <f>IF($A$171="","",IF(M171=0,"",(M172+M174)/M171))</f>
        <v/>
      </c>
      <c r="N175" s="19">
        <f>IF($A$171="","",IF(N171=0,"",(N172+N174)/N171))</f>
        <v/>
      </c>
    </row>
    <row r="176">
      <c r="B176">
        <f>IF($A$171="","","Status")</f>
        <v/>
      </c>
      <c r="C176">
        <f>IF($A$171="","",IF(C171=0,IF(C172+C173&gt;0,"Booked while off","Off"),IF(C175&gt;OverAbove,"Over",IF(C175&lt;UnderBelow,"Under","OK"))))</f>
        <v/>
      </c>
      <c r="D176">
        <f>IF($A$171="","",IF(D171=0,IF(D172+D173&gt;0,"Booked while off","Off"),IF(D175&gt;OverAbove,"Over",IF(D175&lt;UnderBelow,"Under","OK"))))</f>
        <v/>
      </c>
      <c r="E176">
        <f>IF($A$171="","",IF(E171=0,IF(E172+E173&gt;0,"Booked while off","Off"),IF(E175&gt;OverAbove,"Over",IF(E175&lt;UnderBelow,"Under","OK"))))</f>
        <v/>
      </c>
      <c r="F176">
        <f>IF($A$171="","",IF(F171=0,IF(F172+F173&gt;0,"Booked while off","Off"),IF(F175&gt;OverAbove,"Over",IF(F175&lt;UnderBelow,"Under","OK"))))</f>
        <v/>
      </c>
      <c r="G176">
        <f>IF($A$171="","",IF(G171=0,IF(G172+G173&gt;0,"Booked while off","Off"),IF(G175&gt;OverAbove,"Over",IF(G175&lt;UnderBelow,"Under","OK"))))</f>
        <v/>
      </c>
      <c r="H176">
        <f>IF($A$171="","",IF(H171=0,IF(H172+H173&gt;0,"Booked while off","Off"),IF(H175&gt;OverAbove,"Over",IF(H175&lt;UnderBelow,"Under","OK"))))</f>
        <v/>
      </c>
      <c r="I176">
        <f>IF($A$171="","",IF(I171=0,IF(I172+I173&gt;0,"Booked while off","Off"),IF(I175&gt;OverAbove,"Over",IF(I175&lt;UnderBelow,"Under","OK"))))</f>
        <v/>
      </c>
      <c r="J176">
        <f>IF($A$171="","",IF(J171=0,IF(J172+J173&gt;0,"Booked while off","Off"),IF(J175&gt;OverAbove,"Over",IF(J175&lt;UnderBelow,"Under","OK"))))</f>
        <v/>
      </c>
      <c r="K176">
        <f>IF($A$171="","",IF(K171=0,IF(K172+K173&gt;0,"Booked while off","Off"),IF(K175&gt;OverAbove,"Over",IF(K175&lt;UnderBelow,"Under","OK"))))</f>
        <v/>
      </c>
      <c r="L176">
        <f>IF($A$171="","",IF(L171=0,IF(L172+L173&gt;0,"Booked while off","Off"),IF(L175&gt;OverAbove,"Over",IF(L175&lt;UnderBelow,"Under","OK"))))</f>
        <v/>
      </c>
      <c r="M176">
        <f>IF($A$171="","",IF(M171=0,IF(M172+M173&gt;0,"Booked while off","Off"),IF(M175&gt;OverAbove,"Over",IF(M175&lt;UnderBelow,"Under","OK"))))</f>
        <v/>
      </c>
      <c r="N176">
        <f>IF($A$171="","",IF(N171=0,IF(N172+N173&gt;0,"Booked while off","Off"),IF(N175&gt;OverAbove,"Over",IF(N175&lt;UnderBelow,"Under","OK"))))</f>
        <v/>
      </c>
    </row>
    <row r="177"/>
    <row r="178">
      <c r="A178" s="2">
        <f>IF(People!$A$28="","",People!$A$28)</f>
        <v/>
      </c>
      <c r="B178">
        <f>IF($A$178="","","Available")</f>
        <v/>
      </c>
      <c r="C178" s="18">
        <f>IF($A$178="","",MAX(0,People!$C$28-Leave!B28*HoursPerDay))</f>
        <v/>
      </c>
      <c r="D178" s="18">
        <f>IF($A$178="","",MAX(0,People!$C$28-Leave!C28*HoursPerDay))</f>
        <v/>
      </c>
      <c r="E178" s="18">
        <f>IF($A$178="","",MAX(0,People!$C$28-Leave!D28*HoursPerDay))</f>
        <v/>
      </c>
      <c r="F178" s="18">
        <f>IF($A$178="","",MAX(0,People!$C$28-Leave!E28*HoursPerDay))</f>
        <v/>
      </c>
      <c r="G178" s="18">
        <f>IF($A$178="","",MAX(0,People!$C$28-Leave!F28*HoursPerDay))</f>
        <v/>
      </c>
      <c r="H178" s="18">
        <f>IF($A$178="","",MAX(0,People!$C$28-Leave!G28*HoursPerDay))</f>
        <v/>
      </c>
      <c r="I178" s="18">
        <f>IF($A$178="","",MAX(0,People!$C$28-Leave!H28*HoursPerDay))</f>
        <v/>
      </c>
      <c r="J178" s="18">
        <f>IF($A$178="","",MAX(0,People!$C$28-Leave!I28*HoursPerDay))</f>
        <v/>
      </c>
      <c r="K178" s="18">
        <f>IF($A$178="","",MAX(0,People!$C$28-Leave!J28*HoursPerDay))</f>
        <v/>
      </c>
      <c r="L178" s="18">
        <f>IF($A$178="","",MAX(0,People!$C$28-Leave!K28*HoursPerDay))</f>
        <v/>
      </c>
      <c r="M178" s="18">
        <f>IF($A$178="","",MAX(0,People!$C$28-Leave!L28*HoursPerDay))</f>
        <v/>
      </c>
      <c r="N178" s="18">
        <f>IF($A$178="","",MAX(0,People!$C$28-Leave!M28*HoursPerDay))</f>
        <v/>
      </c>
    </row>
    <row r="179">
      <c r="B179">
        <f>IF($A$178="","","Confirmed")</f>
        <v/>
      </c>
      <c r="C179" s="18">
        <f>IF($A$178="","",SUMIFS(Plan!E$3:E$302,Plan!$A$3:$A$302,$A$178,Plan!$C$3:$C$302,"Confirmed"))</f>
        <v/>
      </c>
      <c r="D179" s="18">
        <f>IF($A$178="","",SUMIFS(Plan!F$3:F$302,Plan!$A$3:$A$302,$A$178,Plan!$C$3:$C$302,"Confirmed"))</f>
        <v/>
      </c>
      <c r="E179" s="18">
        <f>IF($A$178="","",SUMIFS(Plan!G$3:G$302,Plan!$A$3:$A$302,$A$178,Plan!$C$3:$C$302,"Confirmed"))</f>
        <v/>
      </c>
      <c r="F179" s="18">
        <f>IF($A$178="","",SUMIFS(Plan!H$3:H$302,Plan!$A$3:$A$302,$A$178,Plan!$C$3:$C$302,"Confirmed"))</f>
        <v/>
      </c>
      <c r="G179" s="18">
        <f>IF($A$178="","",SUMIFS(Plan!I$3:I$302,Plan!$A$3:$A$302,$A$178,Plan!$C$3:$C$302,"Confirmed"))</f>
        <v/>
      </c>
      <c r="H179" s="18">
        <f>IF($A$178="","",SUMIFS(Plan!J$3:J$302,Plan!$A$3:$A$302,$A$178,Plan!$C$3:$C$302,"Confirmed"))</f>
        <v/>
      </c>
      <c r="I179" s="18">
        <f>IF($A$178="","",SUMIFS(Plan!K$3:K$302,Plan!$A$3:$A$302,$A$178,Plan!$C$3:$C$302,"Confirmed"))</f>
        <v/>
      </c>
      <c r="J179" s="18">
        <f>IF($A$178="","",SUMIFS(Plan!L$3:L$302,Plan!$A$3:$A$302,$A$178,Plan!$C$3:$C$302,"Confirmed"))</f>
        <v/>
      </c>
      <c r="K179" s="18">
        <f>IF($A$178="","",SUMIFS(Plan!M$3:M$302,Plan!$A$3:$A$302,$A$178,Plan!$C$3:$C$302,"Confirmed"))</f>
        <v/>
      </c>
      <c r="L179" s="18">
        <f>IF($A$178="","",SUMIFS(Plan!N$3:N$302,Plan!$A$3:$A$302,$A$178,Plan!$C$3:$C$302,"Confirmed"))</f>
        <v/>
      </c>
      <c r="M179" s="18">
        <f>IF($A$178="","",SUMIFS(Plan!O$3:O$302,Plan!$A$3:$A$302,$A$178,Plan!$C$3:$C$302,"Confirmed"))</f>
        <v/>
      </c>
      <c r="N179" s="18">
        <f>IF($A$178="","",SUMIFS(Plan!P$3:P$302,Plan!$A$3:$A$302,$A$178,Plan!$C$3:$C$302,"Confirmed"))</f>
        <v/>
      </c>
    </row>
    <row r="180">
      <c r="B180">
        <f>IF($A$178="","","Tentative")</f>
        <v/>
      </c>
      <c r="C180" s="18">
        <f>IF($A$178="","",SUMIFS(Plan!E$3:E$302,Plan!$A$3:$A$302,$A$178,Plan!$C$3:$C$302,"Tentative"))</f>
        <v/>
      </c>
      <c r="D180" s="18">
        <f>IF($A$178="","",SUMIFS(Plan!F$3:F$302,Plan!$A$3:$A$302,$A$178,Plan!$C$3:$C$302,"Tentative"))</f>
        <v/>
      </c>
      <c r="E180" s="18">
        <f>IF($A$178="","",SUMIFS(Plan!G$3:G$302,Plan!$A$3:$A$302,$A$178,Plan!$C$3:$C$302,"Tentative"))</f>
        <v/>
      </c>
      <c r="F180" s="18">
        <f>IF($A$178="","",SUMIFS(Plan!H$3:H$302,Plan!$A$3:$A$302,$A$178,Plan!$C$3:$C$302,"Tentative"))</f>
        <v/>
      </c>
      <c r="G180" s="18">
        <f>IF($A$178="","",SUMIFS(Plan!I$3:I$302,Plan!$A$3:$A$302,$A$178,Plan!$C$3:$C$302,"Tentative"))</f>
        <v/>
      </c>
      <c r="H180" s="18">
        <f>IF($A$178="","",SUMIFS(Plan!J$3:J$302,Plan!$A$3:$A$302,$A$178,Plan!$C$3:$C$302,"Tentative"))</f>
        <v/>
      </c>
      <c r="I180" s="18">
        <f>IF($A$178="","",SUMIFS(Plan!K$3:K$302,Plan!$A$3:$A$302,$A$178,Plan!$C$3:$C$302,"Tentative"))</f>
        <v/>
      </c>
      <c r="J180" s="18">
        <f>IF($A$178="","",SUMIFS(Plan!L$3:L$302,Plan!$A$3:$A$302,$A$178,Plan!$C$3:$C$302,"Tentative"))</f>
        <v/>
      </c>
      <c r="K180" s="18">
        <f>IF($A$178="","",SUMIFS(Plan!M$3:M$302,Plan!$A$3:$A$302,$A$178,Plan!$C$3:$C$302,"Tentative"))</f>
        <v/>
      </c>
      <c r="L180" s="18">
        <f>IF($A$178="","",SUMIFS(Plan!N$3:N$302,Plan!$A$3:$A$302,$A$178,Plan!$C$3:$C$302,"Tentative"))</f>
        <v/>
      </c>
      <c r="M180" s="18">
        <f>IF($A$178="","",SUMIFS(Plan!O$3:O$302,Plan!$A$3:$A$302,$A$178,Plan!$C$3:$C$302,"Tentative"))</f>
        <v/>
      </c>
      <c r="N180" s="18">
        <f>IF($A$178="","",SUMIFS(Plan!P$3:P$302,Plan!$A$3:$A$302,$A$178,Plan!$C$3:$C$302,"Tentative"))</f>
        <v/>
      </c>
    </row>
    <row r="181">
      <c r="B181">
        <f>IF($A$178="","","Weighted tentative")</f>
        <v/>
      </c>
      <c r="C181" s="18">
        <f>IF($A$178="","",SUMPRODUCT((Plan!$A$3:$A$302=$A$178)*(Plan!$C$3:$C$302="Tentative")*Plan!E$3:E$302*Plan!$D$3:$D$302))</f>
        <v/>
      </c>
      <c r="D181" s="18">
        <f>IF($A$178="","",SUMPRODUCT((Plan!$A$3:$A$302=$A$178)*(Plan!$C$3:$C$302="Tentative")*Plan!F$3:F$302*Plan!$D$3:$D$302))</f>
        <v/>
      </c>
      <c r="E181" s="18">
        <f>IF($A$178="","",SUMPRODUCT((Plan!$A$3:$A$302=$A$178)*(Plan!$C$3:$C$302="Tentative")*Plan!G$3:G$302*Plan!$D$3:$D$302))</f>
        <v/>
      </c>
      <c r="F181" s="18">
        <f>IF($A$178="","",SUMPRODUCT((Plan!$A$3:$A$302=$A$178)*(Plan!$C$3:$C$302="Tentative")*Plan!H$3:H$302*Plan!$D$3:$D$302))</f>
        <v/>
      </c>
      <c r="G181" s="18">
        <f>IF($A$178="","",SUMPRODUCT((Plan!$A$3:$A$302=$A$178)*(Plan!$C$3:$C$302="Tentative")*Plan!I$3:I$302*Plan!$D$3:$D$302))</f>
        <v/>
      </c>
      <c r="H181" s="18">
        <f>IF($A$178="","",SUMPRODUCT((Plan!$A$3:$A$302=$A$178)*(Plan!$C$3:$C$302="Tentative")*Plan!J$3:J$302*Plan!$D$3:$D$302))</f>
        <v/>
      </c>
      <c r="I181" s="18">
        <f>IF($A$178="","",SUMPRODUCT((Plan!$A$3:$A$302=$A$178)*(Plan!$C$3:$C$302="Tentative")*Plan!K$3:K$302*Plan!$D$3:$D$302))</f>
        <v/>
      </c>
      <c r="J181" s="18">
        <f>IF($A$178="","",SUMPRODUCT((Plan!$A$3:$A$302=$A$178)*(Plan!$C$3:$C$302="Tentative")*Plan!L$3:L$302*Plan!$D$3:$D$302))</f>
        <v/>
      </c>
      <c r="K181" s="18">
        <f>IF($A$178="","",SUMPRODUCT((Plan!$A$3:$A$302=$A$178)*(Plan!$C$3:$C$302="Tentative")*Plan!M$3:M$302*Plan!$D$3:$D$302))</f>
        <v/>
      </c>
      <c r="L181" s="18">
        <f>IF($A$178="","",SUMPRODUCT((Plan!$A$3:$A$302=$A$178)*(Plan!$C$3:$C$302="Tentative")*Plan!N$3:N$302*Plan!$D$3:$D$302))</f>
        <v/>
      </c>
      <c r="M181" s="18">
        <f>IF($A$178="","",SUMPRODUCT((Plan!$A$3:$A$302=$A$178)*(Plan!$C$3:$C$302="Tentative")*Plan!O$3:O$302*Plan!$D$3:$D$302))</f>
        <v/>
      </c>
      <c r="N181" s="18">
        <f>IF($A$178="","",SUMPRODUCT((Plan!$A$3:$A$302=$A$178)*(Plan!$C$3:$C$302="Tentative")*Plan!P$3:P$302*Plan!$D$3:$D$302))</f>
        <v/>
      </c>
    </row>
    <row r="182">
      <c r="B182">
        <f>IF($A$178="","","% booked (confirmed + weighted)")</f>
        <v/>
      </c>
      <c r="C182" s="19">
        <f>IF($A$178="","",IF(C178=0,"",(C179+C181)/C178))</f>
        <v/>
      </c>
      <c r="D182" s="19">
        <f>IF($A$178="","",IF(D178=0,"",(D179+D181)/D178))</f>
        <v/>
      </c>
      <c r="E182" s="19">
        <f>IF($A$178="","",IF(E178=0,"",(E179+E181)/E178))</f>
        <v/>
      </c>
      <c r="F182" s="19">
        <f>IF($A$178="","",IF(F178=0,"",(F179+F181)/F178))</f>
        <v/>
      </c>
      <c r="G182" s="19">
        <f>IF($A$178="","",IF(G178=0,"",(G179+G181)/G178))</f>
        <v/>
      </c>
      <c r="H182" s="19">
        <f>IF($A$178="","",IF(H178=0,"",(H179+H181)/H178))</f>
        <v/>
      </c>
      <c r="I182" s="19">
        <f>IF($A$178="","",IF(I178=0,"",(I179+I181)/I178))</f>
        <v/>
      </c>
      <c r="J182" s="19">
        <f>IF($A$178="","",IF(J178=0,"",(J179+J181)/J178))</f>
        <v/>
      </c>
      <c r="K182" s="19">
        <f>IF($A$178="","",IF(K178=0,"",(K179+K181)/K178))</f>
        <v/>
      </c>
      <c r="L182" s="19">
        <f>IF($A$178="","",IF(L178=0,"",(L179+L181)/L178))</f>
        <v/>
      </c>
      <c r="M182" s="19">
        <f>IF($A$178="","",IF(M178=0,"",(M179+M181)/M178))</f>
        <v/>
      </c>
      <c r="N182" s="19">
        <f>IF($A$178="","",IF(N178=0,"",(N179+N181)/N178))</f>
        <v/>
      </c>
    </row>
    <row r="183">
      <c r="B183">
        <f>IF($A$178="","","Status")</f>
        <v/>
      </c>
      <c r="C183">
        <f>IF($A$178="","",IF(C178=0,IF(C179+C180&gt;0,"Booked while off","Off"),IF(C182&gt;OverAbove,"Over",IF(C182&lt;UnderBelow,"Under","OK"))))</f>
        <v/>
      </c>
      <c r="D183">
        <f>IF($A$178="","",IF(D178=0,IF(D179+D180&gt;0,"Booked while off","Off"),IF(D182&gt;OverAbove,"Over",IF(D182&lt;UnderBelow,"Under","OK"))))</f>
        <v/>
      </c>
      <c r="E183">
        <f>IF($A$178="","",IF(E178=0,IF(E179+E180&gt;0,"Booked while off","Off"),IF(E182&gt;OverAbove,"Over",IF(E182&lt;UnderBelow,"Under","OK"))))</f>
        <v/>
      </c>
      <c r="F183">
        <f>IF($A$178="","",IF(F178=0,IF(F179+F180&gt;0,"Booked while off","Off"),IF(F182&gt;OverAbove,"Over",IF(F182&lt;UnderBelow,"Under","OK"))))</f>
        <v/>
      </c>
      <c r="G183">
        <f>IF($A$178="","",IF(G178=0,IF(G179+G180&gt;0,"Booked while off","Off"),IF(G182&gt;OverAbove,"Over",IF(G182&lt;UnderBelow,"Under","OK"))))</f>
        <v/>
      </c>
      <c r="H183">
        <f>IF($A$178="","",IF(H178=0,IF(H179+H180&gt;0,"Booked while off","Off"),IF(H182&gt;OverAbove,"Over",IF(H182&lt;UnderBelow,"Under","OK"))))</f>
        <v/>
      </c>
      <c r="I183">
        <f>IF($A$178="","",IF(I178=0,IF(I179+I180&gt;0,"Booked while off","Off"),IF(I182&gt;OverAbove,"Over",IF(I182&lt;UnderBelow,"Under","OK"))))</f>
        <v/>
      </c>
      <c r="J183">
        <f>IF($A$178="","",IF(J178=0,IF(J179+J180&gt;0,"Booked while off","Off"),IF(J182&gt;OverAbove,"Over",IF(J182&lt;UnderBelow,"Under","OK"))))</f>
        <v/>
      </c>
      <c r="K183">
        <f>IF($A$178="","",IF(K178=0,IF(K179+K180&gt;0,"Booked while off","Off"),IF(K182&gt;OverAbove,"Over",IF(K182&lt;UnderBelow,"Under","OK"))))</f>
        <v/>
      </c>
      <c r="L183">
        <f>IF($A$178="","",IF(L178=0,IF(L179+L180&gt;0,"Booked while off","Off"),IF(L182&gt;OverAbove,"Over",IF(L182&lt;UnderBelow,"Under","OK"))))</f>
        <v/>
      </c>
      <c r="M183">
        <f>IF($A$178="","",IF(M178=0,IF(M179+M180&gt;0,"Booked while off","Off"),IF(M182&gt;OverAbove,"Over",IF(M182&lt;UnderBelow,"Under","OK"))))</f>
        <v/>
      </c>
      <c r="N183">
        <f>IF($A$178="","",IF(N178=0,IF(N179+N180&gt;0,"Booked while off","Off"),IF(N182&gt;OverAbove,"Over",IF(N182&lt;UnderBelow,"Under","OK"))))</f>
        <v/>
      </c>
    </row>
    <row r="184"/>
    <row r="185">
      <c r="A185" s="2">
        <f>IF(People!$A$29="","",People!$A$29)</f>
        <v/>
      </c>
      <c r="B185">
        <f>IF($A$185="","","Available")</f>
        <v/>
      </c>
      <c r="C185" s="18">
        <f>IF($A$185="","",MAX(0,People!$C$29-Leave!B29*HoursPerDay))</f>
        <v/>
      </c>
      <c r="D185" s="18">
        <f>IF($A$185="","",MAX(0,People!$C$29-Leave!C29*HoursPerDay))</f>
        <v/>
      </c>
      <c r="E185" s="18">
        <f>IF($A$185="","",MAX(0,People!$C$29-Leave!D29*HoursPerDay))</f>
        <v/>
      </c>
      <c r="F185" s="18">
        <f>IF($A$185="","",MAX(0,People!$C$29-Leave!E29*HoursPerDay))</f>
        <v/>
      </c>
      <c r="G185" s="18">
        <f>IF($A$185="","",MAX(0,People!$C$29-Leave!F29*HoursPerDay))</f>
        <v/>
      </c>
      <c r="H185" s="18">
        <f>IF($A$185="","",MAX(0,People!$C$29-Leave!G29*HoursPerDay))</f>
        <v/>
      </c>
      <c r="I185" s="18">
        <f>IF($A$185="","",MAX(0,People!$C$29-Leave!H29*HoursPerDay))</f>
        <v/>
      </c>
      <c r="J185" s="18">
        <f>IF($A$185="","",MAX(0,People!$C$29-Leave!I29*HoursPerDay))</f>
        <v/>
      </c>
      <c r="K185" s="18">
        <f>IF($A$185="","",MAX(0,People!$C$29-Leave!J29*HoursPerDay))</f>
        <v/>
      </c>
      <c r="L185" s="18">
        <f>IF($A$185="","",MAX(0,People!$C$29-Leave!K29*HoursPerDay))</f>
        <v/>
      </c>
      <c r="M185" s="18">
        <f>IF($A$185="","",MAX(0,People!$C$29-Leave!L29*HoursPerDay))</f>
        <v/>
      </c>
      <c r="N185" s="18">
        <f>IF($A$185="","",MAX(0,People!$C$29-Leave!M29*HoursPerDay))</f>
        <v/>
      </c>
    </row>
    <row r="186">
      <c r="B186">
        <f>IF($A$185="","","Confirmed")</f>
        <v/>
      </c>
      <c r="C186" s="18">
        <f>IF($A$185="","",SUMIFS(Plan!E$3:E$302,Plan!$A$3:$A$302,$A$185,Plan!$C$3:$C$302,"Confirmed"))</f>
        <v/>
      </c>
      <c r="D186" s="18">
        <f>IF($A$185="","",SUMIFS(Plan!F$3:F$302,Plan!$A$3:$A$302,$A$185,Plan!$C$3:$C$302,"Confirmed"))</f>
        <v/>
      </c>
      <c r="E186" s="18">
        <f>IF($A$185="","",SUMIFS(Plan!G$3:G$302,Plan!$A$3:$A$302,$A$185,Plan!$C$3:$C$302,"Confirmed"))</f>
        <v/>
      </c>
      <c r="F186" s="18">
        <f>IF($A$185="","",SUMIFS(Plan!H$3:H$302,Plan!$A$3:$A$302,$A$185,Plan!$C$3:$C$302,"Confirmed"))</f>
        <v/>
      </c>
      <c r="G186" s="18">
        <f>IF($A$185="","",SUMIFS(Plan!I$3:I$302,Plan!$A$3:$A$302,$A$185,Plan!$C$3:$C$302,"Confirmed"))</f>
        <v/>
      </c>
      <c r="H186" s="18">
        <f>IF($A$185="","",SUMIFS(Plan!J$3:J$302,Plan!$A$3:$A$302,$A$185,Plan!$C$3:$C$302,"Confirmed"))</f>
        <v/>
      </c>
      <c r="I186" s="18">
        <f>IF($A$185="","",SUMIFS(Plan!K$3:K$302,Plan!$A$3:$A$302,$A$185,Plan!$C$3:$C$302,"Confirmed"))</f>
        <v/>
      </c>
      <c r="J186" s="18">
        <f>IF($A$185="","",SUMIFS(Plan!L$3:L$302,Plan!$A$3:$A$302,$A$185,Plan!$C$3:$C$302,"Confirmed"))</f>
        <v/>
      </c>
      <c r="K186" s="18">
        <f>IF($A$185="","",SUMIFS(Plan!M$3:M$302,Plan!$A$3:$A$302,$A$185,Plan!$C$3:$C$302,"Confirmed"))</f>
        <v/>
      </c>
      <c r="L186" s="18">
        <f>IF($A$185="","",SUMIFS(Plan!N$3:N$302,Plan!$A$3:$A$302,$A$185,Plan!$C$3:$C$302,"Confirmed"))</f>
        <v/>
      </c>
      <c r="M186" s="18">
        <f>IF($A$185="","",SUMIFS(Plan!O$3:O$302,Plan!$A$3:$A$302,$A$185,Plan!$C$3:$C$302,"Confirmed"))</f>
        <v/>
      </c>
      <c r="N186" s="18">
        <f>IF($A$185="","",SUMIFS(Plan!P$3:P$302,Plan!$A$3:$A$302,$A$185,Plan!$C$3:$C$302,"Confirmed"))</f>
        <v/>
      </c>
    </row>
    <row r="187">
      <c r="B187">
        <f>IF($A$185="","","Tentative")</f>
        <v/>
      </c>
      <c r="C187" s="18">
        <f>IF($A$185="","",SUMIFS(Plan!E$3:E$302,Plan!$A$3:$A$302,$A$185,Plan!$C$3:$C$302,"Tentative"))</f>
        <v/>
      </c>
      <c r="D187" s="18">
        <f>IF($A$185="","",SUMIFS(Plan!F$3:F$302,Plan!$A$3:$A$302,$A$185,Plan!$C$3:$C$302,"Tentative"))</f>
        <v/>
      </c>
      <c r="E187" s="18">
        <f>IF($A$185="","",SUMIFS(Plan!G$3:G$302,Plan!$A$3:$A$302,$A$185,Plan!$C$3:$C$302,"Tentative"))</f>
        <v/>
      </c>
      <c r="F187" s="18">
        <f>IF($A$185="","",SUMIFS(Plan!H$3:H$302,Plan!$A$3:$A$302,$A$185,Plan!$C$3:$C$302,"Tentative"))</f>
        <v/>
      </c>
      <c r="G187" s="18">
        <f>IF($A$185="","",SUMIFS(Plan!I$3:I$302,Plan!$A$3:$A$302,$A$185,Plan!$C$3:$C$302,"Tentative"))</f>
        <v/>
      </c>
      <c r="H187" s="18">
        <f>IF($A$185="","",SUMIFS(Plan!J$3:J$302,Plan!$A$3:$A$302,$A$185,Plan!$C$3:$C$302,"Tentative"))</f>
        <v/>
      </c>
      <c r="I187" s="18">
        <f>IF($A$185="","",SUMIFS(Plan!K$3:K$302,Plan!$A$3:$A$302,$A$185,Plan!$C$3:$C$302,"Tentative"))</f>
        <v/>
      </c>
      <c r="J187" s="18">
        <f>IF($A$185="","",SUMIFS(Plan!L$3:L$302,Plan!$A$3:$A$302,$A$185,Plan!$C$3:$C$302,"Tentative"))</f>
        <v/>
      </c>
      <c r="K187" s="18">
        <f>IF($A$185="","",SUMIFS(Plan!M$3:M$302,Plan!$A$3:$A$302,$A$185,Plan!$C$3:$C$302,"Tentative"))</f>
        <v/>
      </c>
      <c r="L187" s="18">
        <f>IF($A$185="","",SUMIFS(Plan!N$3:N$302,Plan!$A$3:$A$302,$A$185,Plan!$C$3:$C$302,"Tentative"))</f>
        <v/>
      </c>
      <c r="M187" s="18">
        <f>IF($A$185="","",SUMIFS(Plan!O$3:O$302,Plan!$A$3:$A$302,$A$185,Plan!$C$3:$C$302,"Tentative"))</f>
        <v/>
      </c>
      <c r="N187" s="18">
        <f>IF($A$185="","",SUMIFS(Plan!P$3:P$302,Plan!$A$3:$A$302,$A$185,Plan!$C$3:$C$302,"Tentative"))</f>
        <v/>
      </c>
    </row>
    <row r="188">
      <c r="B188">
        <f>IF($A$185="","","Weighted tentative")</f>
        <v/>
      </c>
      <c r="C188" s="18">
        <f>IF($A$185="","",SUMPRODUCT((Plan!$A$3:$A$302=$A$185)*(Plan!$C$3:$C$302="Tentative")*Plan!E$3:E$302*Plan!$D$3:$D$302))</f>
        <v/>
      </c>
      <c r="D188" s="18">
        <f>IF($A$185="","",SUMPRODUCT((Plan!$A$3:$A$302=$A$185)*(Plan!$C$3:$C$302="Tentative")*Plan!F$3:F$302*Plan!$D$3:$D$302))</f>
        <v/>
      </c>
      <c r="E188" s="18">
        <f>IF($A$185="","",SUMPRODUCT((Plan!$A$3:$A$302=$A$185)*(Plan!$C$3:$C$302="Tentative")*Plan!G$3:G$302*Plan!$D$3:$D$302))</f>
        <v/>
      </c>
      <c r="F188" s="18">
        <f>IF($A$185="","",SUMPRODUCT((Plan!$A$3:$A$302=$A$185)*(Plan!$C$3:$C$302="Tentative")*Plan!H$3:H$302*Plan!$D$3:$D$302))</f>
        <v/>
      </c>
      <c r="G188" s="18">
        <f>IF($A$185="","",SUMPRODUCT((Plan!$A$3:$A$302=$A$185)*(Plan!$C$3:$C$302="Tentative")*Plan!I$3:I$302*Plan!$D$3:$D$302))</f>
        <v/>
      </c>
      <c r="H188" s="18">
        <f>IF($A$185="","",SUMPRODUCT((Plan!$A$3:$A$302=$A$185)*(Plan!$C$3:$C$302="Tentative")*Plan!J$3:J$302*Plan!$D$3:$D$302))</f>
        <v/>
      </c>
      <c r="I188" s="18">
        <f>IF($A$185="","",SUMPRODUCT((Plan!$A$3:$A$302=$A$185)*(Plan!$C$3:$C$302="Tentative")*Plan!K$3:K$302*Plan!$D$3:$D$302))</f>
        <v/>
      </c>
      <c r="J188" s="18">
        <f>IF($A$185="","",SUMPRODUCT((Plan!$A$3:$A$302=$A$185)*(Plan!$C$3:$C$302="Tentative")*Plan!L$3:L$302*Plan!$D$3:$D$302))</f>
        <v/>
      </c>
      <c r="K188" s="18">
        <f>IF($A$185="","",SUMPRODUCT((Plan!$A$3:$A$302=$A$185)*(Plan!$C$3:$C$302="Tentative")*Plan!M$3:M$302*Plan!$D$3:$D$302))</f>
        <v/>
      </c>
      <c r="L188" s="18">
        <f>IF($A$185="","",SUMPRODUCT((Plan!$A$3:$A$302=$A$185)*(Plan!$C$3:$C$302="Tentative")*Plan!N$3:N$302*Plan!$D$3:$D$302))</f>
        <v/>
      </c>
      <c r="M188" s="18">
        <f>IF($A$185="","",SUMPRODUCT((Plan!$A$3:$A$302=$A$185)*(Plan!$C$3:$C$302="Tentative")*Plan!O$3:O$302*Plan!$D$3:$D$302))</f>
        <v/>
      </c>
      <c r="N188" s="18">
        <f>IF($A$185="","",SUMPRODUCT((Plan!$A$3:$A$302=$A$185)*(Plan!$C$3:$C$302="Tentative")*Plan!P$3:P$302*Plan!$D$3:$D$302))</f>
        <v/>
      </c>
    </row>
    <row r="189">
      <c r="B189">
        <f>IF($A$185="","","% booked (confirmed + weighted)")</f>
        <v/>
      </c>
      <c r="C189" s="19">
        <f>IF($A$185="","",IF(C185=0,"",(C186+C188)/C185))</f>
        <v/>
      </c>
      <c r="D189" s="19">
        <f>IF($A$185="","",IF(D185=0,"",(D186+D188)/D185))</f>
        <v/>
      </c>
      <c r="E189" s="19">
        <f>IF($A$185="","",IF(E185=0,"",(E186+E188)/E185))</f>
        <v/>
      </c>
      <c r="F189" s="19">
        <f>IF($A$185="","",IF(F185=0,"",(F186+F188)/F185))</f>
        <v/>
      </c>
      <c r="G189" s="19">
        <f>IF($A$185="","",IF(G185=0,"",(G186+G188)/G185))</f>
        <v/>
      </c>
      <c r="H189" s="19">
        <f>IF($A$185="","",IF(H185=0,"",(H186+H188)/H185))</f>
        <v/>
      </c>
      <c r="I189" s="19">
        <f>IF($A$185="","",IF(I185=0,"",(I186+I188)/I185))</f>
        <v/>
      </c>
      <c r="J189" s="19">
        <f>IF($A$185="","",IF(J185=0,"",(J186+J188)/J185))</f>
        <v/>
      </c>
      <c r="K189" s="19">
        <f>IF($A$185="","",IF(K185=0,"",(K186+K188)/K185))</f>
        <v/>
      </c>
      <c r="L189" s="19">
        <f>IF($A$185="","",IF(L185=0,"",(L186+L188)/L185))</f>
        <v/>
      </c>
      <c r="M189" s="19">
        <f>IF($A$185="","",IF(M185=0,"",(M186+M188)/M185))</f>
        <v/>
      </c>
      <c r="N189" s="19">
        <f>IF($A$185="","",IF(N185=0,"",(N186+N188)/N185))</f>
        <v/>
      </c>
    </row>
    <row r="190">
      <c r="B190">
        <f>IF($A$185="","","Status")</f>
        <v/>
      </c>
      <c r="C190">
        <f>IF($A$185="","",IF(C185=0,IF(C186+C187&gt;0,"Booked while off","Off"),IF(C189&gt;OverAbove,"Over",IF(C189&lt;UnderBelow,"Under","OK"))))</f>
        <v/>
      </c>
      <c r="D190">
        <f>IF($A$185="","",IF(D185=0,IF(D186+D187&gt;0,"Booked while off","Off"),IF(D189&gt;OverAbove,"Over",IF(D189&lt;UnderBelow,"Under","OK"))))</f>
        <v/>
      </c>
      <c r="E190">
        <f>IF($A$185="","",IF(E185=0,IF(E186+E187&gt;0,"Booked while off","Off"),IF(E189&gt;OverAbove,"Over",IF(E189&lt;UnderBelow,"Under","OK"))))</f>
        <v/>
      </c>
      <c r="F190">
        <f>IF($A$185="","",IF(F185=0,IF(F186+F187&gt;0,"Booked while off","Off"),IF(F189&gt;OverAbove,"Over",IF(F189&lt;UnderBelow,"Under","OK"))))</f>
        <v/>
      </c>
      <c r="G190">
        <f>IF($A$185="","",IF(G185=0,IF(G186+G187&gt;0,"Booked while off","Off"),IF(G189&gt;OverAbove,"Over",IF(G189&lt;UnderBelow,"Under","OK"))))</f>
        <v/>
      </c>
      <c r="H190">
        <f>IF($A$185="","",IF(H185=0,IF(H186+H187&gt;0,"Booked while off","Off"),IF(H189&gt;OverAbove,"Over",IF(H189&lt;UnderBelow,"Under","OK"))))</f>
        <v/>
      </c>
      <c r="I190">
        <f>IF($A$185="","",IF(I185=0,IF(I186+I187&gt;0,"Booked while off","Off"),IF(I189&gt;OverAbove,"Over",IF(I189&lt;UnderBelow,"Under","OK"))))</f>
        <v/>
      </c>
      <c r="J190">
        <f>IF($A$185="","",IF(J185=0,IF(J186+J187&gt;0,"Booked while off","Off"),IF(J189&gt;OverAbove,"Over",IF(J189&lt;UnderBelow,"Under","OK"))))</f>
        <v/>
      </c>
      <c r="K190">
        <f>IF($A$185="","",IF(K185=0,IF(K186+K187&gt;0,"Booked while off","Off"),IF(K189&gt;OverAbove,"Over",IF(K189&lt;UnderBelow,"Under","OK"))))</f>
        <v/>
      </c>
      <c r="L190">
        <f>IF($A$185="","",IF(L185=0,IF(L186+L187&gt;0,"Booked while off","Off"),IF(L189&gt;OverAbove,"Over",IF(L189&lt;UnderBelow,"Under","OK"))))</f>
        <v/>
      </c>
      <c r="M190">
        <f>IF($A$185="","",IF(M185=0,IF(M186+M187&gt;0,"Booked while off","Off"),IF(M189&gt;OverAbove,"Over",IF(M189&lt;UnderBelow,"Under","OK"))))</f>
        <v/>
      </c>
      <c r="N190">
        <f>IF($A$185="","",IF(N185=0,IF(N186+N187&gt;0,"Booked while off","Off"),IF(N189&gt;OverAbove,"Over",IF(N189&lt;UnderBelow,"Under","OK"))))</f>
        <v/>
      </c>
    </row>
    <row r="191"/>
    <row r="192">
      <c r="A192" s="2">
        <f>IF(People!$A$30="","",People!$A$30)</f>
        <v/>
      </c>
      <c r="B192">
        <f>IF($A$192="","","Available")</f>
        <v/>
      </c>
      <c r="C192" s="18">
        <f>IF($A$192="","",MAX(0,People!$C$30-Leave!B30*HoursPerDay))</f>
        <v/>
      </c>
      <c r="D192" s="18">
        <f>IF($A$192="","",MAX(0,People!$C$30-Leave!C30*HoursPerDay))</f>
        <v/>
      </c>
      <c r="E192" s="18">
        <f>IF($A$192="","",MAX(0,People!$C$30-Leave!D30*HoursPerDay))</f>
        <v/>
      </c>
      <c r="F192" s="18">
        <f>IF($A$192="","",MAX(0,People!$C$30-Leave!E30*HoursPerDay))</f>
        <v/>
      </c>
      <c r="G192" s="18">
        <f>IF($A$192="","",MAX(0,People!$C$30-Leave!F30*HoursPerDay))</f>
        <v/>
      </c>
      <c r="H192" s="18">
        <f>IF($A$192="","",MAX(0,People!$C$30-Leave!G30*HoursPerDay))</f>
        <v/>
      </c>
      <c r="I192" s="18">
        <f>IF($A$192="","",MAX(0,People!$C$30-Leave!H30*HoursPerDay))</f>
        <v/>
      </c>
      <c r="J192" s="18">
        <f>IF($A$192="","",MAX(0,People!$C$30-Leave!I30*HoursPerDay))</f>
        <v/>
      </c>
      <c r="K192" s="18">
        <f>IF($A$192="","",MAX(0,People!$C$30-Leave!J30*HoursPerDay))</f>
        <v/>
      </c>
      <c r="L192" s="18">
        <f>IF($A$192="","",MAX(0,People!$C$30-Leave!K30*HoursPerDay))</f>
        <v/>
      </c>
      <c r="M192" s="18">
        <f>IF($A$192="","",MAX(0,People!$C$30-Leave!L30*HoursPerDay))</f>
        <v/>
      </c>
      <c r="N192" s="18">
        <f>IF($A$192="","",MAX(0,People!$C$30-Leave!M30*HoursPerDay))</f>
        <v/>
      </c>
    </row>
    <row r="193">
      <c r="B193">
        <f>IF($A$192="","","Confirmed")</f>
        <v/>
      </c>
      <c r="C193" s="18">
        <f>IF($A$192="","",SUMIFS(Plan!E$3:E$302,Plan!$A$3:$A$302,$A$192,Plan!$C$3:$C$302,"Confirmed"))</f>
        <v/>
      </c>
      <c r="D193" s="18">
        <f>IF($A$192="","",SUMIFS(Plan!F$3:F$302,Plan!$A$3:$A$302,$A$192,Plan!$C$3:$C$302,"Confirmed"))</f>
        <v/>
      </c>
      <c r="E193" s="18">
        <f>IF($A$192="","",SUMIFS(Plan!G$3:G$302,Plan!$A$3:$A$302,$A$192,Plan!$C$3:$C$302,"Confirmed"))</f>
        <v/>
      </c>
      <c r="F193" s="18">
        <f>IF($A$192="","",SUMIFS(Plan!H$3:H$302,Plan!$A$3:$A$302,$A$192,Plan!$C$3:$C$302,"Confirmed"))</f>
        <v/>
      </c>
      <c r="G193" s="18">
        <f>IF($A$192="","",SUMIFS(Plan!I$3:I$302,Plan!$A$3:$A$302,$A$192,Plan!$C$3:$C$302,"Confirmed"))</f>
        <v/>
      </c>
      <c r="H193" s="18">
        <f>IF($A$192="","",SUMIFS(Plan!J$3:J$302,Plan!$A$3:$A$302,$A$192,Plan!$C$3:$C$302,"Confirmed"))</f>
        <v/>
      </c>
      <c r="I193" s="18">
        <f>IF($A$192="","",SUMIFS(Plan!K$3:K$302,Plan!$A$3:$A$302,$A$192,Plan!$C$3:$C$302,"Confirmed"))</f>
        <v/>
      </c>
      <c r="J193" s="18">
        <f>IF($A$192="","",SUMIFS(Plan!L$3:L$302,Plan!$A$3:$A$302,$A$192,Plan!$C$3:$C$302,"Confirmed"))</f>
        <v/>
      </c>
      <c r="K193" s="18">
        <f>IF($A$192="","",SUMIFS(Plan!M$3:M$302,Plan!$A$3:$A$302,$A$192,Plan!$C$3:$C$302,"Confirmed"))</f>
        <v/>
      </c>
      <c r="L193" s="18">
        <f>IF($A$192="","",SUMIFS(Plan!N$3:N$302,Plan!$A$3:$A$302,$A$192,Plan!$C$3:$C$302,"Confirmed"))</f>
        <v/>
      </c>
      <c r="M193" s="18">
        <f>IF($A$192="","",SUMIFS(Plan!O$3:O$302,Plan!$A$3:$A$302,$A$192,Plan!$C$3:$C$302,"Confirmed"))</f>
        <v/>
      </c>
      <c r="N193" s="18">
        <f>IF($A$192="","",SUMIFS(Plan!P$3:P$302,Plan!$A$3:$A$302,$A$192,Plan!$C$3:$C$302,"Confirmed"))</f>
        <v/>
      </c>
    </row>
    <row r="194">
      <c r="B194">
        <f>IF($A$192="","","Tentative")</f>
        <v/>
      </c>
      <c r="C194" s="18">
        <f>IF($A$192="","",SUMIFS(Plan!E$3:E$302,Plan!$A$3:$A$302,$A$192,Plan!$C$3:$C$302,"Tentative"))</f>
        <v/>
      </c>
      <c r="D194" s="18">
        <f>IF($A$192="","",SUMIFS(Plan!F$3:F$302,Plan!$A$3:$A$302,$A$192,Plan!$C$3:$C$302,"Tentative"))</f>
        <v/>
      </c>
      <c r="E194" s="18">
        <f>IF($A$192="","",SUMIFS(Plan!G$3:G$302,Plan!$A$3:$A$302,$A$192,Plan!$C$3:$C$302,"Tentative"))</f>
        <v/>
      </c>
      <c r="F194" s="18">
        <f>IF($A$192="","",SUMIFS(Plan!H$3:H$302,Plan!$A$3:$A$302,$A$192,Plan!$C$3:$C$302,"Tentative"))</f>
        <v/>
      </c>
      <c r="G194" s="18">
        <f>IF($A$192="","",SUMIFS(Plan!I$3:I$302,Plan!$A$3:$A$302,$A$192,Plan!$C$3:$C$302,"Tentative"))</f>
        <v/>
      </c>
      <c r="H194" s="18">
        <f>IF($A$192="","",SUMIFS(Plan!J$3:J$302,Plan!$A$3:$A$302,$A$192,Plan!$C$3:$C$302,"Tentative"))</f>
        <v/>
      </c>
      <c r="I194" s="18">
        <f>IF($A$192="","",SUMIFS(Plan!K$3:K$302,Plan!$A$3:$A$302,$A$192,Plan!$C$3:$C$302,"Tentative"))</f>
        <v/>
      </c>
      <c r="J194" s="18">
        <f>IF($A$192="","",SUMIFS(Plan!L$3:L$302,Plan!$A$3:$A$302,$A$192,Plan!$C$3:$C$302,"Tentative"))</f>
        <v/>
      </c>
      <c r="K194" s="18">
        <f>IF($A$192="","",SUMIFS(Plan!M$3:M$302,Plan!$A$3:$A$302,$A$192,Plan!$C$3:$C$302,"Tentative"))</f>
        <v/>
      </c>
      <c r="L194" s="18">
        <f>IF($A$192="","",SUMIFS(Plan!N$3:N$302,Plan!$A$3:$A$302,$A$192,Plan!$C$3:$C$302,"Tentative"))</f>
        <v/>
      </c>
      <c r="M194" s="18">
        <f>IF($A$192="","",SUMIFS(Plan!O$3:O$302,Plan!$A$3:$A$302,$A$192,Plan!$C$3:$C$302,"Tentative"))</f>
        <v/>
      </c>
      <c r="N194" s="18">
        <f>IF($A$192="","",SUMIFS(Plan!P$3:P$302,Plan!$A$3:$A$302,$A$192,Plan!$C$3:$C$302,"Tentative"))</f>
        <v/>
      </c>
    </row>
    <row r="195">
      <c r="B195">
        <f>IF($A$192="","","Weighted tentative")</f>
        <v/>
      </c>
      <c r="C195" s="18">
        <f>IF($A$192="","",SUMPRODUCT((Plan!$A$3:$A$302=$A$192)*(Plan!$C$3:$C$302="Tentative")*Plan!E$3:E$302*Plan!$D$3:$D$302))</f>
        <v/>
      </c>
      <c r="D195" s="18">
        <f>IF($A$192="","",SUMPRODUCT((Plan!$A$3:$A$302=$A$192)*(Plan!$C$3:$C$302="Tentative")*Plan!F$3:F$302*Plan!$D$3:$D$302))</f>
        <v/>
      </c>
      <c r="E195" s="18">
        <f>IF($A$192="","",SUMPRODUCT((Plan!$A$3:$A$302=$A$192)*(Plan!$C$3:$C$302="Tentative")*Plan!G$3:G$302*Plan!$D$3:$D$302))</f>
        <v/>
      </c>
      <c r="F195" s="18">
        <f>IF($A$192="","",SUMPRODUCT((Plan!$A$3:$A$302=$A$192)*(Plan!$C$3:$C$302="Tentative")*Plan!H$3:H$302*Plan!$D$3:$D$302))</f>
        <v/>
      </c>
      <c r="G195" s="18">
        <f>IF($A$192="","",SUMPRODUCT((Plan!$A$3:$A$302=$A$192)*(Plan!$C$3:$C$302="Tentative")*Plan!I$3:I$302*Plan!$D$3:$D$302))</f>
        <v/>
      </c>
      <c r="H195" s="18">
        <f>IF($A$192="","",SUMPRODUCT((Plan!$A$3:$A$302=$A$192)*(Plan!$C$3:$C$302="Tentative")*Plan!J$3:J$302*Plan!$D$3:$D$302))</f>
        <v/>
      </c>
      <c r="I195" s="18">
        <f>IF($A$192="","",SUMPRODUCT((Plan!$A$3:$A$302=$A$192)*(Plan!$C$3:$C$302="Tentative")*Plan!K$3:K$302*Plan!$D$3:$D$302))</f>
        <v/>
      </c>
      <c r="J195" s="18">
        <f>IF($A$192="","",SUMPRODUCT((Plan!$A$3:$A$302=$A$192)*(Plan!$C$3:$C$302="Tentative")*Plan!L$3:L$302*Plan!$D$3:$D$302))</f>
        <v/>
      </c>
      <c r="K195" s="18">
        <f>IF($A$192="","",SUMPRODUCT((Plan!$A$3:$A$302=$A$192)*(Plan!$C$3:$C$302="Tentative")*Plan!M$3:M$302*Plan!$D$3:$D$302))</f>
        <v/>
      </c>
      <c r="L195" s="18">
        <f>IF($A$192="","",SUMPRODUCT((Plan!$A$3:$A$302=$A$192)*(Plan!$C$3:$C$302="Tentative")*Plan!N$3:N$302*Plan!$D$3:$D$302))</f>
        <v/>
      </c>
      <c r="M195" s="18">
        <f>IF($A$192="","",SUMPRODUCT((Plan!$A$3:$A$302=$A$192)*(Plan!$C$3:$C$302="Tentative")*Plan!O$3:O$302*Plan!$D$3:$D$302))</f>
        <v/>
      </c>
      <c r="N195" s="18">
        <f>IF($A$192="","",SUMPRODUCT((Plan!$A$3:$A$302=$A$192)*(Plan!$C$3:$C$302="Tentative")*Plan!P$3:P$302*Plan!$D$3:$D$302))</f>
        <v/>
      </c>
    </row>
    <row r="196">
      <c r="B196">
        <f>IF($A$192="","","% booked (confirmed + weighted)")</f>
        <v/>
      </c>
      <c r="C196" s="19">
        <f>IF($A$192="","",IF(C192=0,"",(C193+C195)/C192))</f>
        <v/>
      </c>
      <c r="D196" s="19">
        <f>IF($A$192="","",IF(D192=0,"",(D193+D195)/D192))</f>
        <v/>
      </c>
      <c r="E196" s="19">
        <f>IF($A$192="","",IF(E192=0,"",(E193+E195)/E192))</f>
        <v/>
      </c>
      <c r="F196" s="19">
        <f>IF($A$192="","",IF(F192=0,"",(F193+F195)/F192))</f>
        <v/>
      </c>
      <c r="G196" s="19">
        <f>IF($A$192="","",IF(G192=0,"",(G193+G195)/G192))</f>
        <v/>
      </c>
      <c r="H196" s="19">
        <f>IF($A$192="","",IF(H192=0,"",(H193+H195)/H192))</f>
        <v/>
      </c>
      <c r="I196" s="19">
        <f>IF($A$192="","",IF(I192=0,"",(I193+I195)/I192))</f>
        <v/>
      </c>
      <c r="J196" s="19">
        <f>IF($A$192="","",IF(J192=0,"",(J193+J195)/J192))</f>
        <v/>
      </c>
      <c r="K196" s="19">
        <f>IF($A$192="","",IF(K192=0,"",(K193+K195)/K192))</f>
        <v/>
      </c>
      <c r="L196" s="19">
        <f>IF($A$192="","",IF(L192=0,"",(L193+L195)/L192))</f>
        <v/>
      </c>
      <c r="M196" s="19">
        <f>IF($A$192="","",IF(M192=0,"",(M193+M195)/M192))</f>
        <v/>
      </c>
      <c r="N196" s="19">
        <f>IF($A$192="","",IF(N192=0,"",(N193+N195)/N192))</f>
        <v/>
      </c>
    </row>
    <row r="197">
      <c r="B197">
        <f>IF($A$192="","","Status")</f>
        <v/>
      </c>
      <c r="C197">
        <f>IF($A$192="","",IF(C192=0,IF(C193+C194&gt;0,"Booked while off","Off"),IF(C196&gt;OverAbove,"Over",IF(C196&lt;UnderBelow,"Under","OK"))))</f>
        <v/>
      </c>
      <c r="D197">
        <f>IF($A$192="","",IF(D192=0,IF(D193+D194&gt;0,"Booked while off","Off"),IF(D196&gt;OverAbove,"Over",IF(D196&lt;UnderBelow,"Under","OK"))))</f>
        <v/>
      </c>
      <c r="E197">
        <f>IF($A$192="","",IF(E192=0,IF(E193+E194&gt;0,"Booked while off","Off"),IF(E196&gt;OverAbove,"Over",IF(E196&lt;UnderBelow,"Under","OK"))))</f>
        <v/>
      </c>
      <c r="F197">
        <f>IF($A$192="","",IF(F192=0,IF(F193+F194&gt;0,"Booked while off","Off"),IF(F196&gt;OverAbove,"Over",IF(F196&lt;UnderBelow,"Under","OK"))))</f>
        <v/>
      </c>
      <c r="G197">
        <f>IF($A$192="","",IF(G192=0,IF(G193+G194&gt;0,"Booked while off","Off"),IF(G196&gt;OverAbove,"Over",IF(G196&lt;UnderBelow,"Under","OK"))))</f>
        <v/>
      </c>
      <c r="H197">
        <f>IF($A$192="","",IF(H192=0,IF(H193+H194&gt;0,"Booked while off","Off"),IF(H196&gt;OverAbove,"Over",IF(H196&lt;UnderBelow,"Under","OK"))))</f>
        <v/>
      </c>
      <c r="I197">
        <f>IF($A$192="","",IF(I192=0,IF(I193+I194&gt;0,"Booked while off","Off"),IF(I196&gt;OverAbove,"Over",IF(I196&lt;UnderBelow,"Under","OK"))))</f>
        <v/>
      </c>
      <c r="J197">
        <f>IF($A$192="","",IF(J192=0,IF(J193+J194&gt;0,"Booked while off","Off"),IF(J196&gt;OverAbove,"Over",IF(J196&lt;UnderBelow,"Under","OK"))))</f>
        <v/>
      </c>
      <c r="K197">
        <f>IF($A$192="","",IF(K192=0,IF(K193+K194&gt;0,"Booked while off","Off"),IF(K196&gt;OverAbove,"Over",IF(K196&lt;UnderBelow,"Under","OK"))))</f>
        <v/>
      </c>
      <c r="L197">
        <f>IF($A$192="","",IF(L192=0,IF(L193+L194&gt;0,"Booked while off","Off"),IF(L196&gt;OverAbove,"Over",IF(L196&lt;UnderBelow,"Under","OK"))))</f>
        <v/>
      </c>
      <c r="M197">
        <f>IF($A$192="","",IF(M192=0,IF(M193+M194&gt;0,"Booked while off","Off"),IF(M196&gt;OverAbove,"Over",IF(M196&lt;UnderBelow,"Under","OK"))))</f>
        <v/>
      </c>
      <c r="N197">
        <f>IF($A$192="","",IF(N192=0,IF(N193+N194&gt;0,"Booked while off","Off"),IF(N196&gt;OverAbove,"Over",IF(N196&lt;UnderBelow,"Under","OK"))))</f>
        <v/>
      </c>
    </row>
    <row r="198"/>
    <row r="199">
      <c r="A199" s="2">
        <f>IF(People!$A$31="","",People!$A$31)</f>
        <v/>
      </c>
      <c r="B199">
        <f>IF($A$199="","","Available")</f>
        <v/>
      </c>
      <c r="C199" s="18">
        <f>IF($A$199="","",MAX(0,People!$C$31-Leave!B31*HoursPerDay))</f>
        <v/>
      </c>
      <c r="D199" s="18">
        <f>IF($A$199="","",MAX(0,People!$C$31-Leave!C31*HoursPerDay))</f>
        <v/>
      </c>
      <c r="E199" s="18">
        <f>IF($A$199="","",MAX(0,People!$C$31-Leave!D31*HoursPerDay))</f>
        <v/>
      </c>
      <c r="F199" s="18">
        <f>IF($A$199="","",MAX(0,People!$C$31-Leave!E31*HoursPerDay))</f>
        <v/>
      </c>
      <c r="G199" s="18">
        <f>IF($A$199="","",MAX(0,People!$C$31-Leave!F31*HoursPerDay))</f>
        <v/>
      </c>
      <c r="H199" s="18">
        <f>IF($A$199="","",MAX(0,People!$C$31-Leave!G31*HoursPerDay))</f>
        <v/>
      </c>
      <c r="I199" s="18">
        <f>IF($A$199="","",MAX(0,People!$C$31-Leave!H31*HoursPerDay))</f>
        <v/>
      </c>
      <c r="J199" s="18">
        <f>IF($A$199="","",MAX(0,People!$C$31-Leave!I31*HoursPerDay))</f>
        <v/>
      </c>
      <c r="K199" s="18">
        <f>IF($A$199="","",MAX(0,People!$C$31-Leave!J31*HoursPerDay))</f>
        <v/>
      </c>
      <c r="L199" s="18">
        <f>IF($A$199="","",MAX(0,People!$C$31-Leave!K31*HoursPerDay))</f>
        <v/>
      </c>
      <c r="M199" s="18">
        <f>IF($A$199="","",MAX(0,People!$C$31-Leave!L31*HoursPerDay))</f>
        <v/>
      </c>
      <c r="N199" s="18">
        <f>IF($A$199="","",MAX(0,People!$C$31-Leave!M31*HoursPerDay))</f>
        <v/>
      </c>
    </row>
    <row r="200">
      <c r="B200">
        <f>IF($A$199="","","Confirmed")</f>
        <v/>
      </c>
      <c r="C200" s="18">
        <f>IF($A$199="","",SUMIFS(Plan!E$3:E$302,Plan!$A$3:$A$302,$A$199,Plan!$C$3:$C$302,"Confirmed"))</f>
        <v/>
      </c>
      <c r="D200" s="18">
        <f>IF($A$199="","",SUMIFS(Plan!F$3:F$302,Plan!$A$3:$A$302,$A$199,Plan!$C$3:$C$302,"Confirmed"))</f>
        <v/>
      </c>
      <c r="E200" s="18">
        <f>IF($A$199="","",SUMIFS(Plan!G$3:G$302,Plan!$A$3:$A$302,$A$199,Plan!$C$3:$C$302,"Confirmed"))</f>
        <v/>
      </c>
      <c r="F200" s="18">
        <f>IF($A$199="","",SUMIFS(Plan!H$3:H$302,Plan!$A$3:$A$302,$A$199,Plan!$C$3:$C$302,"Confirmed"))</f>
        <v/>
      </c>
      <c r="G200" s="18">
        <f>IF($A$199="","",SUMIFS(Plan!I$3:I$302,Plan!$A$3:$A$302,$A$199,Plan!$C$3:$C$302,"Confirmed"))</f>
        <v/>
      </c>
      <c r="H200" s="18">
        <f>IF($A$199="","",SUMIFS(Plan!J$3:J$302,Plan!$A$3:$A$302,$A$199,Plan!$C$3:$C$302,"Confirmed"))</f>
        <v/>
      </c>
      <c r="I200" s="18">
        <f>IF($A$199="","",SUMIFS(Plan!K$3:K$302,Plan!$A$3:$A$302,$A$199,Plan!$C$3:$C$302,"Confirmed"))</f>
        <v/>
      </c>
      <c r="J200" s="18">
        <f>IF($A$199="","",SUMIFS(Plan!L$3:L$302,Plan!$A$3:$A$302,$A$199,Plan!$C$3:$C$302,"Confirmed"))</f>
        <v/>
      </c>
      <c r="K200" s="18">
        <f>IF($A$199="","",SUMIFS(Plan!M$3:M$302,Plan!$A$3:$A$302,$A$199,Plan!$C$3:$C$302,"Confirmed"))</f>
        <v/>
      </c>
      <c r="L200" s="18">
        <f>IF($A$199="","",SUMIFS(Plan!N$3:N$302,Plan!$A$3:$A$302,$A$199,Plan!$C$3:$C$302,"Confirmed"))</f>
        <v/>
      </c>
      <c r="M200" s="18">
        <f>IF($A$199="","",SUMIFS(Plan!O$3:O$302,Plan!$A$3:$A$302,$A$199,Plan!$C$3:$C$302,"Confirmed"))</f>
        <v/>
      </c>
      <c r="N200" s="18">
        <f>IF($A$199="","",SUMIFS(Plan!P$3:P$302,Plan!$A$3:$A$302,$A$199,Plan!$C$3:$C$302,"Confirmed"))</f>
        <v/>
      </c>
    </row>
    <row r="201">
      <c r="B201">
        <f>IF($A$199="","","Tentative")</f>
        <v/>
      </c>
      <c r="C201" s="18">
        <f>IF($A$199="","",SUMIFS(Plan!E$3:E$302,Plan!$A$3:$A$302,$A$199,Plan!$C$3:$C$302,"Tentative"))</f>
        <v/>
      </c>
      <c r="D201" s="18">
        <f>IF($A$199="","",SUMIFS(Plan!F$3:F$302,Plan!$A$3:$A$302,$A$199,Plan!$C$3:$C$302,"Tentative"))</f>
        <v/>
      </c>
      <c r="E201" s="18">
        <f>IF($A$199="","",SUMIFS(Plan!G$3:G$302,Plan!$A$3:$A$302,$A$199,Plan!$C$3:$C$302,"Tentative"))</f>
        <v/>
      </c>
      <c r="F201" s="18">
        <f>IF($A$199="","",SUMIFS(Plan!H$3:H$302,Plan!$A$3:$A$302,$A$199,Plan!$C$3:$C$302,"Tentative"))</f>
        <v/>
      </c>
      <c r="G201" s="18">
        <f>IF($A$199="","",SUMIFS(Plan!I$3:I$302,Plan!$A$3:$A$302,$A$199,Plan!$C$3:$C$302,"Tentative"))</f>
        <v/>
      </c>
      <c r="H201" s="18">
        <f>IF($A$199="","",SUMIFS(Plan!J$3:J$302,Plan!$A$3:$A$302,$A$199,Plan!$C$3:$C$302,"Tentative"))</f>
        <v/>
      </c>
      <c r="I201" s="18">
        <f>IF($A$199="","",SUMIFS(Plan!K$3:K$302,Plan!$A$3:$A$302,$A$199,Plan!$C$3:$C$302,"Tentative"))</f>
        <v/>
      </c>
      <c r="J201" s="18">
        <f>IF($A$199="","",SUMIFS(Plan!L$3:L$302,Plan!$A$3:$A$302,$A$199,Plan!$C$3:$C$302,"Tentative"))</f>
        <v/>
      </c>
      <c r="K201" s="18">
        <f>IF($A$199="","",SUMIFS(Plan!M$3:M$302,Plan!$A$3:$A$302,$A$199,Plan!$C$3:$C$302,"Tentative"))</f>
        <v/>
      </c>
      <c r="L201" s="18">
        <f>IF($A$199="","",SUMIFS(Plan!N$3:N$302,Plan!$A$3:$A$302,$A$199,Plan!$C$3:$C$302,"Tentative"))</f>
        <v/>
      </c>
      <c r="M201" s="18">
        <f>IF($A$199="","",SUMIFS(Plan!O$3:O$302,Plan!$A$3:$A$302,$A$199,Plan!$C$3:$C$302,"Tentative"))</f>
        <v/>
      </c>
      <c r="N201" s="18">
        <f>IF($A$199="","",SUMIFS(Plan!P$3:P$302,Plan!$A$3:$A$302,$A$199,Plan!$C$3:$C$302,"Tentative"))</f>
        <v/>
      </c>
    </row>
    <row r="202">
      <c r="B202">
        <f>IF($A$199="","","Weighted tentative")</f>
        <v/>
      </c>
      <c r="C202" s="18">
        <f>IF($A$199="","",SUMPRODUCT((Plan!$A$3:$A$302=$A$199)*(Plan!$C$3:$C$302="Tentative")*Plan!E$3:E$302*Plan!$D$3:$D$302))</f>
        <v/>
      </c>
      <c r="D202" s="18">
        <f>IF($A$199="","",SUMPRODUCT((Plan!$A$3:$A$302=$A$199)*(Plan!$C$3:$C$302="Tentative")*Plan!F$3:F$302*Plan!$D$3:$D$302))</f>
        <v/>
      </c>
      <c r="E202" s="18">
        <f>IF($A$199="","",SUMPRODUCT((Plan!$A$3:$A$302=$A$199)*(Plan!$C$3:$C$302="Tentative")*Plan!G$3:G$302*Plan!$D$3:$D$302))</f>
        <v/>
      </c>
      <c r="F202" s="18">
        <f>IF($A$199="","",SUMPRODUCT((Plan!$A$3:$A$302=$A$199)*(Plan!$C$3:$C$302="Tentative")*Plan!H$3:H$302*Plan!$D$3:$D$302))</f>
        <v/>
      </c>
      <c r="G202" s="18">
        <f>IF($A$199="","",SUMPRODUCT((Plan!$A$3:$A$302=$A$199)*(Plan!$C$3:$C$302="Tentative")*Plan!I$3:I$302*Plan!$D$3:$D$302))</f>
        <v/>
      </c>
      <c r="H202" s="18">
        <f>IF($A$199="","",SUMPRODUCT((Plan!$A$3:$A$302=$A$199)*(Plan!$C$3:$C$302="Tentative")*Plan!J$3:J$302*Plan!$D$3:$D$302))</f>
        <v/>
      </c>
      <c r="I202" s="18">
        <f>IF($A$199="","",SUMPRODUCT((Plan!$A$3:$A$302=$A$199)*(Plan!$C$3:$C$302="Tentative")*Plan!K$3:K$302*Plan!$D$3:$D$302))</f>
        <v/>
      </c>
      <c r="J202" s="18">
        <f>IF($A$199="","",SUMPRODUCT((Plan!$A$3:$A$302=$A$199)*(Plan!$C$3:$C$302="Tentative")*Plan!L$3:L$302*Plan!$D$3:$D$302))</f>
        <v/>
      </c>
      <c r="K202" s="18">
        <f>IF($A$199="","",SUMPRODUCT((Plan!$A$3:$A$302=$A$199)*(Plan!$C$3:$C$302="Tentative")*Plan!M$3:M$302*Plan!$D$3:$D$302))</f>
        <v/>
      </c>
      <c r="L202" s="18">
        <f>IF($A$199="","",SUMPRODUCT((Plan!$A$3:$A$302=$A$199)*(Plan!$C$3:$C$302="Tentative")*Plan!N$3:N$302*Plan!$D$3:$D$302))</f>
        <v/>
      </c>
      <c r="M202" s="18">
        <f>IF($A$199="","",SUMPRODUCT((Plan!$A$3:$A$302=$A$199)*(Plan!$C$3:$C$302="Tentative")*Plan!O$3:O$302*Plan!$D$3:$D$302))</f>
        <v/>
      </c>
      <c r="N202" s="18">
        <f>IF($A$199="","",SUMPRODUCT((Plan!$A$3:$A$302=$A$199)*(Plan!$C$3:$C$302="Tentative")*Plan!P$3:P$302*Plan!$D$3:$D$302))</f>
        <v/>
      </c>
    </row>
    <row r="203">
      <c r="B203">
        <f>IF($A$199="","","% booked (confirmed + weighted)")</f>
        <v/>
      </c>
      <c r="C203" s="19">
        <f>IF($A$199="","",IF(C199=0,"",(C200+C202)/C199))</f>
        <v/>
      </c>
      <c r="D203" s="19">
        <f>IF($A$199="","",IF(D199=0,"",(D200+D202)/D199))</f>
        <v/>
      </c>
      <c r="E203" s="19">
        <f>IF($A$199="","",IF(E199=0,"",(E200+E202)/E199))</f>
        <v/>
      </c>
      <c r="F203" s="19">
        <f>IF($A$199="","",IF(F199=0,"",(F200+F202)/F199))</f>
        <v/>
      </c>
      <c r="G203" s="19">
        <f>IF($A$199="","",IF(G199=0,"",(G200+G202)/G199))</f>
        <v/>
      </c>
      <c r="H203" s="19">
        <f>IF($A$199="","",IF(H199=0,"",(H200+H202)/H199))</f>
        <v/>
      </c>
      <c r="I203" s="19">
        <f>IF($A$199="","",IF(I199=0,"",(I200+I202)/I199))</f>
        <v/>
      </c>
      <c r="J203" s="19">
        <f>IF($A$199="","",IF(J199=0,"",(J200+J202)/J199))</f>
        <v/>
      </c>
      <c r="K203" s="19">
        <f>IF($A$199="","",IF(K199=0,"",(K200+K202)/K199))</f>
        <v/>
      </c>
      <c r="L203" s="19">
        <f>IF($A$199="","",IF(L199=0,"",(L200+L202)/L199))</f>
        <v/>
      </c>
      <c r="M203" s="19">
        <f>IF($A$199="","",IF(M199=0,"",(M200+M202)/M199))</f>
        <v/>
      </c>
      <c r="N203" s="19">
        <f>IF($A$199="","",IF(N199=0,"",(N200+N202)/N199))</f>
        <v/>
      </c>
    </row>
    <row r="204">
      <c r="B204">
        <f>IF($A$199="","","Status")</f>
        <v/>
      </c>
      <c r="C204">
        <f>IF($A$199="","",IF(C199=0,IF(C200+C201&gt;0,"Booked while off","Off"),IF(C203&gt;OverAbove,"Over",IF(C203&lt;UnderBelow,"Under","OK"))))</f>
        <v/>
      </c>
      <c r="D204">
        <f>IF($A$199="","",IF(D199=0,IF(D200+D201&gt;0,"Booked while off","Off"),IF(D203&gt;OverAbove,"Over",IF(D203&lt;UnderBelow,"Under","OK"))))</f>
        <v/>
      </c>
      <c r="E204">
        <f>IF($A$199="","",IF(E199=0,IF(E200+E201&gt;0,"Booked while off","Off"),IF(E203&gt;OverAbove,"Over",IF(E203&lt;UnderBelow,"Under","OK"))))</f>
        <v/>
      </c>
      <c r="F204">
        <f>IF($A$199="","",IF(F199=0,IF(F200+F201&gt;0,"Booked while off","Off"),IF(F203&gt;OverAbove,"Over",IF(F203&lt;UnderBelow,"Under","OK"))))</f>
        <v/>
      </c>
      <c r="G204">
        <f>IF($A$199="","",IF(G199=0,IF(G200+G201&gt;0,"Booked while off","Off"),IF(G203&gt;OverAbove,"Over",IF(G203&lt;UnderBelow,"Under","OK"))))</f>
        <v/>
      </c>
      <c r="H204">
        <f>IF($A$199="","",IF(H199=0,IF(H200+H201&gt;0,"Booked while off","Off"),IF(H203&gt;OverAbove,"Over",IF(H203&lt;UnderBelow,"Under","OK"))))</f>
        <v/>
      </c>
      <c r="I204">
        <f>IF($A$199="","",IF(I199=0,IF(I200+I201&gt;0,"Booked while off","Off"),IF(I203&gt;OverAbove,"Over",IF(I203&lt;UnderBelow,"Under","OK"))))</f>
        <v/>
      </c>
      <c r="J204">
        <f>IF($A$199="","",IF(J199=0,IF(J200+J201&gt;0,"Booked while off","Off"),IF(J203&gt;OverAbove,"Over",IF(J203&lt;UnderBelow,"Under","OK"))))</f>
        <v/>
      </c>
      <c r="K204">
        <f>IF($A$199="","",IF(K199=0,IF(K200+K201&gt;0,"Booked while off","Off"),IF(K203&gt;OverAbove,"Over",IF(K203&lt;UnderBelow,"Under","OK"))))</f>
        <v/>
      </c>
      <c r="L204">
        <f>IF($A$199="","",IF(L199=0,IF(L200+L201&gt;0,"Booked while off","Off"),IF(L203&gt;OverAbove,"Over",IF(L203&lt;UnderBelow,"Under","OK"))))</f>
        <v/>
      </c>
      <c r="M204">
        <f>IF($A$199="","",IF(M199=0,IF(M200+M201&gt;0,"Booked while off","Off"),IF(M203&gt;OverAbove,"Over",IF(M203&lt;UnderBelow,"Under","OK"))))</f>
        <v/>
      </c>
      <c r="N204">
        <f>IF($A$199="","",IF(N199=0,IF(N200+N201&gt;0,"Booked while off","Off"),IF(N203&gt;OverAbove,"Over",IF(N203&lt;UnderBelow,"Under","OK"))))</f>
        <v/>
      </c>
    </row>
    <row r="205"/>
    <row r="206">
      <c r="A206" s="2">
        <f>IF(People!$A$32="","",People!$A$32)</f>
        <v/>
      </c>
      <c r="B206">
        <f>IF($A$206="","","Available")</f>
        <v/>
      </c>
      <c r="C206" s="18">
        <f>IF($A$206="","",MAX(0,People!$C$32-Leave!B32*HoursPerDay))</f>
        <v/>
      </c>
      <c r="D206" s="18">
        <f>IF($A$206="","",MAX(0,People!$C$32-Leave!C32*HoursPerDay))</f>
        <v/>
      </c>
      <c r="E206" s="18">
        <f>IF($A$206="","",MAX(0,People!$C$32-Leave!D32*HoursPerDay))</f>
        <v/>
      </c>
      <c r="F206" s="18">
        <f>IF($A$206="","",MAX(0,People!$C$32-Leave!E32*HoursPerDay))</f>
        <v/>
      </c>
      <c r="G206" s="18">
        <f>IF($A$206="","",MAX(0,People!$C$32-Leave!F32*HoursPerDay))</f>
        <v/>
      </c>
      <c r="H206" s="18">
        <f>IF($A$206="","",MAX(0,People!$C$32-Leave!G32*HoursPerDay))</f>
        <v/>
      </c>
      <c r="I206" s="18">
        <f>IF($A$206="","",MAX(0,People!$C$32-Leave!H32*HoursPerDay))</f>
        <v/>
      </c>
      <c r="J206" s="18">
        <f>IF($A$206="","",MAX(0,People!$C$32-Leave!I32*HoursPerDay))</f>
        <v/>
      </c>
      <c r="K206" s="18">
        <f>IF($A$206="","",MAX(0,People!$C$32-Leave!J32*HoursPerDay))</f>
        <v/>
      </c>
      <c r="L206" s="18">
        <f>IF($A$206="","",MAX(0,People!$C$32-Leave!K32*HoursPerDay))</f>
        <v/>
      </c>
      <c r="M206" s="18">
        <f>IF($A$206="","",MAX(0,People!$C$32-Leave!L32*HoursPerDay))</f>
        <v/>
      </c>
      <c r="N206" s="18">
        <f>IF($A$206="","",MAX(0,People!$C$32-Leave!M32*HoursPerDay))</f>
        <v/>
      </c>
    </row>
    <row r="207">
      <c r="B207">
        <f>IF($A$206="","","Confirmed")</f>
        <v/>
      </c>
      <c r="C207" s="18">
        <f>IF($A$206="","",SUMIFS(Plan!E$3:E$302,Plan!$A$3:$A$302,$A$206,Plan!$C$3:$C$302,"Confirmed"))</f>
        <v/>
      </c>
      <c r="D207" s="18">
        <f>IF($A$206="","",SUMIFS(Plan!F$3:F$302,Plan!$A$3:$A$302,$A$206,Plan!$C$3:$C$302,"Confirmed"))</f>
        <v/>
      </c>
      <c r="E207" s="18">
        <f>IF($A$206="","",SUMIFS(Plan!G$3:G$302,Plan!$A$3:$A$302,$A$206,Plan!$C$3:$C$302,"Confirmed"))</f>
        <v/>
      </c>
      <c r="F207" s="18">
        <f>IF($A$206="","",SUMIFS(Plan!H$3:H$302,Plan!$A$3:$A$302,$A$206,Plan!$C$3:$C$302,"Confirmed"))</f>
        <v/>
      </c>
      <c r="G207" s="18">
        <f>IF($A$206="","",SUMIFS(Plan!I$3:I$302,Plan!$A$3:$A$302,$A$206,Plan!$C$3:$C$302,"Confirmed"))</f>
        <v/>
      </c>
      <c r="H207" s="18">
        <f>IF($A$206="","",SUMIFS(Plan!J$3:J$302,Plan!$A$3:$A$302,$A$206,Plan!$C$3:$C$302,"Confirmed"))</f>
        <v/>
      </c>
      <c r="I207" s="18">
        <f>IF($A$206="","",SUMIFS(Plan!K$3:K$302,Plan!$A$3:$A$302,$A$206,Plan!$C$3:$C$302,"Confirmed"))</f>
        <v/>
      </c>
      <c r="J207" s="18">
        <f>IF($A$206="","",SUMIFS(Plan!L$3:L$302,Plan!$A$3:$A$302,$A$206,Plan!$C$3:$C$302,"Confirmed"))</f>
        <v/>
      </c>
      <c r="K207" s="18">
        <f>IF($A$206="","",SUMIFS(Plan!M$3:M$302,Plan!$A$3:$A$302,$A$206,Plan!$C$3:$C$302,"Confirmed"))</f>
        <v/>
      </c>
      <c r="L207" s="18">
        <f>IF($A$206="","",SUMIFS(Plan!N$3:N$302,Plan!$A$3:$A$302,$A$206,Plan!$C$3:$C$302,"Confirmed"))</f>
        <v/>
      </c>
      <c r="M207" s="18">
        <f>IF($A$206="","",SUMIFS(Plan!O$3:O$302,Plan!$A$3:$A$302,$A$206,Plan!$C$3:$C$302,"Confirmed"))</f>
        <v/>
      </c>
      <c r="N207" s="18">
        <f>IF($A$206="","",SUMIFS(Plan!P$3:P$302,Plan!$A$3:$A$302,$A$206,Plan!$C$3:$C$302,"Confirmed"))</f>
        <v/>
      </c>
    </row>
    <row r="208">
      <c r="B208">
        <f>IF($A$206="","","Tentative")</f>
        <v/>
      </c>
      <c r="C208" s="18">
        <f>IF($A$206="","",SUMIFS(Plan!E$3:E$302,Plan!$A$3:$A$302,$A$206,Plan!$C$3:$C$302,"Tentative"))</f>
        <v/>
      </c>
      <c r="D208" s="18">
        <f>IF($A$206="","",SUMIFS(Plan!F$3:F$302,Plan!$A$3:$A$302,$A$206,Plan!$C$3:$C$302,"Tentative"))</f>
        <v/>
      </c>
      <c r="E208" s="18">
        <f>IF($A$206="","",SUMIFS(Plan!G$3:G$302,Plan!$A$3:$A$302,$A$206,Plan!$C$3:$C$302,"Tentative"))</f>
        <v/>
      </c>
      <c r="F208" s="18">
        <f>IF($A$206="","",SUMIFS(Plan!H$3:H$302,Plan!$A$3:$A$302,$A$206,Plan!$C$3:$C$302,"Tentative"))</f>
        <v/>
      </c>
      <c r="G208" s="18">
        <f>IF($A$206="","",SUMIFS(Plan!I$3:I$302,Plan!$A$3:$A$302,$A$206,Plan!$C$3:$C$302,"Tentative"))</f>
        <v/>
      </c>
      <c r="H208" s="18">
        <f>IF($A$206="","",SUMIFS(Plan!J$3:J$302,Plan!$A$3:$A$302,$A$206,Plan!$C$3:$C$302,"Tentative"))</f>
        <v/>
      </c>
      <c r="I208" s="18">
        <f>IF($A$206="","",SUMIFS(Plan!K$3:K$302,Plan!$A$3:$A$302,$A$206,Plan!$C$3:$C$302,"Tentative"))</f>
        <v/>
      </c>
      <c r="J208" s="18">
        <f>IF($A$206="","",SUMIFS(Plan!L$3:L$302,Plan!$A$3:$A$302,$A$206,Plan!$C$3:$C$302,"Tentative"))</f>
        <v/>
      </c>
      <c r="K208" s="18">
        <f>IF($A$206="","",SUMIFS(Plan!M$3:M$302,Plan!$A$3:$A$302,$A$206,Plan!$C$3:$C$302,"Tentative"))</f>
        <v/>
      </c>
      <c r="L208" s="18">
        <f>IF($A$206="","",SUMIFS(Plan!N$3:N$302,Plan!$A$3:$A$302,$A$206,Plan!$C$3:$C$302,"Tentative"))</f>
        <v/>
      </c>
      <c r="M208" s="18">
        <f>IF($A$206="","",SUMIFS(Plan!O$3:O$302,Plan!$A$3:$A$302,$A$206,Plan!$C$3:$C$302,"Tentative"))</f>
        <v/>
      </c>
      <c r="N208" s="18">
        <f>IF($A$206="","",SUMIFS(Plan!P$3:P$302,Plan!$A$3:$A$302,$A$206,Plan!$C$3:$C$302,"Tentative"))</f>
        <v/>
      </c>
    </row>
    <row r="209">
      <c r="B209">
        <f>IF($A$206="","","Weighted tentative")</f>
        <v/>
      </c>
      <c r="C209" s="18">
        <f>IF($A$206="","",SUMPRODUCT((Plan!$A$3:$A$302=$A$206)*(Plan!$C$3:$C$302="Tentative")*Plan!E$3:E$302*Plan!$D$3:$D$302))</f>
        <v/>
      </c>
      <c r="D209" s="18">
        <f>IF($A$206="","",SUMPRODUCT((Plan!$A$3:$A$302=$A$206)*(Plan!$C$3:$C$302="Tentative")*Plan!F$3:F$302*Plan!$D$3:$D$302))</f>
        <v/>
      </c>
      <c r="E209" s="18">
        <f>IF($A$206="","",SUMPRODUCT((Plan!$A$3:$A$302=$A$206)*(Plan!$C$3:$C$302="Tentative")*Plan!G$3:G$302*Plan!$D$3:$D$302))</f>
        <v/>
      </c>
      <c r="F209" s="18">
        <f>IF($A$206="","",SUMPRODUCT((Plan!$A$3:$A$302=$A$206)*(Plan!$C$3:$C$302="Tentative")*Plan!H$3:H$302*Plan!$D$3:$D$302))</f>
        <v/>
      </c>
      <c r="G209" s="18">
        <f>IF($A$206="","",SUMPRODUCT((Plan!$A$3:$A$302=$A$206)*(Plan!$C$3:$C$302="Tentative")*Plan!I$3:I$302*Plan!$D$3:$D$302))</f>
        <v/>
      </c>
      <c r="H209" s="18">
        <f>IF($A$206="","",SUMPRODUCT((Plan!$A$3:$A$302=$A$206)*(Plan!$C$3:$C$302="Tentative")*Plan!J$3:J$302*Plan!$D$3:$D$302))</f>
        <v/>
      </c>
      <c r="I209" s="18">
        <f>IF($A$206="","",SUMPRODUCT((Plan!$A$3:$A$302=$A$206)*(Plan!$C$3:$C$302="Tentative")*Plan!K$3:K$302*Plan!$D$3:$D$302))</f>
        <v/>
      </c>
      <c r="J209" s="18">
        <f>IF($A$206="","",SUMPRODUCT((Plan!$A$3:$A$302=$A$206)*(Plan!$C$3:$C$302="Tentative")*Plan!L$3:L$302*Plan!$D$3:$D$302))</f>
        <v/>
      </c>
      <c r="K209" s="18">
        <f>IF($A$206="","",SUMPRODUCT((Plan!$A$3:$A$302=$A$206)*(Plan!$C$3:$C$302="Tentative")*Plan!M$3:M$302*Plan!$D$3:$D$302))</f>
        <v/>
      </c>
      <c r="L209" s="18">
        <f>IF($A$206="","",SUMPRODUCT((Plan!$A$3:$A$302=$A$206)*(Plan!$C$3:$C$302="Tentative")*Plan!N$3:N$302*Plan!$D$3:$D$302))</f>
        <v/>
      </c>
      <c r="M209" s="18">
        <f>IF($A$206="","",SUMPRODUCT((Plan!$A$3:$A$302=$A$206)*(Plan!$C$3:$C$302="Tentative")*Plan!O$3:O$302*Plan!$D$3:$D$302))</f>
        <v/>
      </c>
      <c r="N209" s="18">
        <f>IF($A$206="","",SUMPRODUCT((Plan!$A$3:$A$302=$A$206)*(Plan!$C$3:$C$302="Tentative")*Plan!P$3:P$302*Plan!$D$3:$D$302))</f>
        <v/>
      </c>
    </row>
    <row r="210">
      <c r="B210">
        <f>IF($A$206="","","% booked (confirmed + weighted)")</f>
        <v/>
      </c>
      <c r="C210" s="19">
        <f>IF($A$206="","",IF(C206=0,"",(C207+C209)/C206))</f>
        <v/>
      </c>
      <c r="D210" s="19">
        <f>IF($A$206="","",IF(D206=0,"",(D207+D209)/D206))</f>
        <v/>
      </c>
      <c r="E210" s="19">
        <f>IF($A$206="","",IF(E206=0,"",(E207+E209)/E206))</f>
        <v/>
      </c>
      <c r="F210" s="19">
        <f>IF($A$206="","",IF(F206=0,"",(F207+F209)/F206))</f>
        <v/>
      </c>
      <c r="G210" s="19">
        <f>IF($A$206="","",IF(G206=0,"",(G207+G209)/G206))</f>
        <v/>
      </c>
      <c r="H210" s="19">
        <f>IF($A$206="","",IF(H206=0,"",(H207+H209)/H206))</f>
        <v/>
      </c>
      <c r="I210" s="19">
        <f>IF($A$206="","",IF(I206=0,"",(I207+I209)/I206))</f>
        <v/>
      </c>
      <c r="J210" s="19">
        <f>IF($A$206="","",IF(J206=0,"",(J207+J209)/J206))</f>
        <v/>
      </c>
      <c r="K210" s="19">
        <f>IF($A$206="","",IF(K206=0,"",(K207+K209)/K206))</f>
        <v/>
      </c>
      <c r="L210" s="19">
        <f>IF($A$206="","",IF(L206=0,"",(L207+L209)/L206))</f>
        <v/>
      </c>
      <c r="M210" s="19">
        <f>IF($A$206="","",IF(M206=0,"",(M207+M209)/M206))</f>
        <v/>
      </c>
      <c r="N210" s="19">
        <f>IF($A$206="","",IF(N206=0,"",(N207+N209)/N206))</f>
        <v/>
      </c>
    </row>
    <row r="211">
      <c r="B211">
        <f>IF($A$206="","","Status")</f>
        <v/>
      </c>
      <c r="C211">
        <f>IF($A$206="","",IF(C206=0,IF(C207+C208&gt;0,"Booked while off","Off"),IF(C210&gt;OverAbove,"Over",IF(C210&lt;UnderBelow,"Under","OK"))))</f>
        <v/>
      </c>
      <c r="D211">
        <f>IF($A$206="","",IF(D206=0,IF(D207+D208&gt;0,"Booked while off","Off"),IF(D210&gt;OverAbove,"Over",IF(D210&lt;UnderBelow,"Under","OK"))))</f>
        <v/>
      </c>
      <c r="E211">
        <f>IF($A$206="","",IF(E206=0,IF(E207+E208&gt;0,"Booked while off","Off"),IF(E210&gt;OverAbove,"Over",IF(E210&lt;UnderBelow,"Under","OK"))))</f>
        <v/>
      </c>
      <c r="F211">
        <f>IF($A$206="","",IF(F206=0,IF(F207+F208&gt;0,"Booked while off","Off"),IF(F210&gt;OverAbove,"Over",IF(F210&lt;UnderBelow,"Under","OK"))))</f>
        <v/>
      </c>
      <c r="G211">
        <f>IF($A$206="","",IF(G206=0,IF(G207+G208&gt;0,"Booked while off","Off"),IF(G210&gt;OverAbove,"Over",IF(G210&lt;UnderBelow,"Under","OK"))))</f>
        <v/>
      </c>
      <c r="H211">
        <f>IF($A$206="","",IF(H206=0,IF(H207+H208&gt;0,"Booked while off","Off"),IF(H210&gt;OverAbove,"Over",IF(H210&lt;UnderBelow,"Under","OK"))))</f>
        <v/>
      </c>
      <c r="I211">
        <f>IF($A$206="","",IF(I206=0,IF(I207+I208&gt;0,"Booked while off","Off"),IF(I210&gt;OverAbove,"Over",IF(I210&lt;UnderBelow,"Under","OK"))))</f>
        <v/>
      </c>
      <c r="J211">
        <f>IF($A$206="","",IF(J206=0,IF(J207+J208&gt;0,"Booked while off","Off"),IF(J210&gt;OverAbove,"Over",IF(J210&lt;UnderBelow,"Under","OK"))))</f>
        <v/>
      </c>
      <c r="K211">
        <f>IF($A$206="","",IF(K206=0,IF(K207+K208&gt;0,"Booked while off","Off"),IF(K210&gt;OverAbove,"Over",IF(K210&lt;UnderBelow,"Under","OK"))))</f>
        <v/>
      </c>
      <c r="L211">
        <f>IF($A$206="","",IF(L206=0,IF(L207+L208&gt;0,"Booked while off","Off"),IF(L210&gt;OverAbove,"Over",IF(L210&lt;UnderBelow,"Under","OK"))))</f>
        <v/>
      </c>
      <c r="M211">
        <f>IF($A$206="","",IF(M206=0,IF(M207+M208&gt;0,"Booked while off","Off"),IF(M210&gt;OverAbove,"Over",IF(M210&lt;UnderBelow,"Under","OK"))))</f>
        <v/>
      </c>
      <c r="N211">
        <f>IF($A$206="","",IF(N206=0,IF(N207+N208&gt;0,"Booked while off","Off"),IF(N210&gt;OverAbove,"Over",IF(N210&lt;UnderBelow,"Under","OK"))))</f>
        <v/>
      </c>
    </row>
    <row r="212"/>
    <row r="213">
      <c r="A213" s="2">
        <f>IF(People!$A$33="","",People!$A$33)</f>
        <v/>
      </c>
      <c r="B213">
        <f>IF($A$213="","","Available")</f>
        <v/>
      </c>
      <c r="C213" s="18">
        <f>IF($A$213="","",MAX(0,People!$C$33-Leave!B33*HoursPerDay))</f>
        <v/>
      </c>
      <c r="D213" s="18">
        <f>IF($A$213="","",MAX(0,People!$C$33-Leave!C33*HoursPerDay))</f>
        <v/>
      </c>
      <c r="E213" s="18">
        <f>IF($A$213="","",MAX(0,People!$C$33-Leave!D33*HoursPerDay))</f>
        <v/>
      </c>
      <c r="F213" s="18">
        <f>IF($A$213="","",MAX(0,People!$C$33-Leave!E33*HoursPerDay))</f>
        <v/>
      </c>
      <c r="G213" s="18">
        <f>IF($A$213="","",MAX(0,People!$C$33-Leave!F33*HoursPerDay))</f>
        <v/>
      </c>
      <c r="H213" s="18">
        <f>IF($A$213="","",MAX(0,People!$C$33-Leave!G33*HoursPerDay))</f>
        <v/>
      </c>
      <c r="I213" s="18">
        <f>IF($A$213="","",MAX(0,People!$C$33-Leave!H33*HoursPerDay))</f>
        <v/>
      </c>
      <c r="J213" s="18">
        <f>IF($A$213="","",MAX(0,People!$C$33-Leave!I33*HoursPerDay))</f>
        <v/>
      </c>
      <c r="K213" s="18">
        <f>IF($A$213="","",MAX(0,People!$C$33-Leave!J33*HoursPerDay))</f>
        <v/>
      </c>
      <c r="L213" s="18">
        <f>IF($A$213="","",MAX(0,People!$C$33-Leave!K33*HoursPerDay))</f>
        <v/>
      </c>
      <c r="M213" s="18">
        <f>IF($A$213="","",MAX(0,People!$C$33-Leave!L33*HoursPerDay))</f>
        <v/>
      </c>
      <c r="N213" s="18">
        <f>IF($A$213="","",MAX(0,People!$C$33-Leave!M33*HoursPerDay))</f>
        <v/>
      </c>
    </row>
    <row r="214">
      <c r="B214">
        <f>IF($A$213="","","Confirmed")</f>
        <v/>
      </c>
      <c r="C214" s="18">
        <f>IF($A$213="","",SUMIFS(Plan!E$3:E$302,Plan!$A$3:$A$302,$A$213,Plan!$C$3:$C$302,"Confirmed"))</f>
        <v/>
      </c>
      <c r="D214" s="18">
        <f>IF($A$213="","",SUMIFS(Plan!F$3:F$302,Plan!$A$3:$A$302,$A$213,Plan!$C$3:$C$302,"Confirmed"))</f>
        <v/>
      </c>
      <c r="E214" s="18">
        <f>IF($A$213="","",SUMIFS(Plan!G$3:G$302,Plan!$A$3:$A$302,$A$213,Plan!$C$3:$C$302,"Confirmed"))</f>
        <v/>
      </c>
      <c r="F214" s="18">
        <f>IF($A$213="","",SUMIFS(Plan!H$3:H$302,Plan!$A$3:$A$302,$A$213,Plan!$C$3:$C$302,"Confirmed"))</f>
        <v/>
      </c>
      <c r="G214" s="18">
        <f>IF($A$213="","",SUMIFS(Plan!I$3:I$302,Plan!$A$3:$A$302,$A$213,Plan!$C$3:$C$302,"Confirmed"))</f>
        <v/>
      </c>
      <c r="H214" s="18">
        <f>IF($A$213="","",SUMIFS(Plan!J$3:J$302,Plan!$A$3:$A$302,$A$213,Plan!$C$3:$C$302,"Confirmed"))</f>
        <v/>
      </c>
      <c r="I214" s="18">
        <f>IF($A$213="","",SUMIFS(Plan!K$3:K$302,Plan!$A$3:$A$302,$A$213,Plan!$C$3:$C$302,"Confirmed"))</f>
        <v/>
      </c>
      <c r="J214" s="18">
        <f>IF($A$213="","",SUMIFS(Plan!L$3:L$302,Plan!$A$3:$A$302,$A$213,Plan!$C$3:$C$302,"Confirmed"))</f>
        <v/>
      </c>
      <c r="K214" s="18">
        <f>IF($A$213="","",SUMIFS(Plan!M$3:M$302,Plan!$A$3:$A$302,$A$213,Plan!$C$3:$C$302,"Confirmed"))</f>
        <v/>
      </c>
      <c r="L214" s="18">
        <f>IF($A$213="","",SUMIFS(Plan!N$3:N$302,Plan!$A$3:$A$302,$A$213,Plan!$C$3:$C$302,"Confirmed"))</f>
        <v/>
      </c>
      <c r="M214" s="18">
        <f>IF($A$213="","",SUMIFS(Plan!O$3:O$302,Plan!$A$3:$A$302,$A$213,Plan!$C$3:$C$302,"Confirmed"))</f>
        <v/>
      </c>
      <c r="N214" s="18">
        <f>IF($A$213="","",SUMIFS(Plan!P$3:P$302,Plan!$A$3:$A$302,$A$213,Plan!$C$3:$C$302,"Confirmed"))</f>
        <v/>
      </c>
    </row>
    <row r="215">
      <c r="B215">
        <f>IF($A$213="","","Tentative")</f>
        <v/>
      </c>
      <c r="C215" s="18">
        <f>IF($A$213="","",SUMIFS(Plan!E$3:E$302,Plan!$A$3:$A$302,$A$213,Plan!$C$3:$C$302,"Tentative"))</f>
        <v/>
      </c>
      <c r="D215" s="18">
        <f>IF($A$213="","",SUMIFS(Plan!F$3:F$302,Plan!$A$3:$A$302,$A$213,Plan!$C$3:$C$302,"Tentative"))</f>
        <v/>
      </c>
      <c r="E215" s="18">
        <f>IF($A$213="","",SUMIFS(Plan!G$3:G$302,Plan!$A$3:$A$302,$A$213,Plan!$C$3:$C$302,"Tentative"))</f>
        <v/>
      </c>
      <c r="F215" s="18">
        <f>IF($A$213="","",SUMIFS(Plan!H$3:H$302,Plan!$A$3:$A$302,$A$213,Plan!$C$3:$C$302,"Tentative"))</f>
        <v/>
      </c>
      <c r="G215" s="18">
        <f>IF($A$213="","",SUMIFS(Plan!I$3:I$302,Plan!$A$3:$A$302,$A$213,Plan!$C$3:$C$302,"Tentative"))</f>
        <v/>
      </c>
      <c r="H215" s="18">
        <f>IF($A$213="","",SUMIFS(Plan!J$3:J$302,Plan!$A$3:$A$302,$A$213,Plan!$C$3:$C$302,"Tentative"))</f>
        <v/>
      </c>
      <c r="I215" s="18">
        <f>IF($A$213="","",SUMIFS(Plan!K$3:K$302,Plan!$A$3:$A$302,$A$213,Plan!$C$3:$C$302,"Tentative"))</f>
        <v/>
      </c>
      <c r="J215" s="18">
        <f>IF($A$213="","",SUMIFS(Plan!L$3:L$302,Plan!$A$3:$A$302,$A$213,Plan!$C$3:$C$302,"Tentative"))</f>
        <v/>
      </c>
      <c r="K215" s="18">
        <f>IF($A$213="","",SUMIFS(Plan!M$3:M$302,Plan!$A$3:$A$302,$A$213,Plan!$C$3:$C$302,"Tentative"))</f>
        <v/>
      </c>
      <c r="L215" s="18">
        <f>IF($A$213="","",SUMIFS(Plan!N$3:N$302,Plan!$A$3:$A$302,$A$213,Plan!$C$3:$C$302,"Tentative"))</f>
        <v/>
      </c>
      <c r="M215" s="18">
        <f>IF($A$213="","",SUMIFS(Plan!O$3:O$302,Plan!$A$3:$A$302,$A$213,Plan!$C$3:$C$302,"Tentative"))</f>
        <v/>
      </c>
      <c r="N215" s="18">
        <f>IF($A$213="","",SUMIFS(Plan!P$3:P$302,Plan!$A$3:$A$302,$A$213,Plan!$C$3:$C$302,"Tentative"))</f>
        <v/>
      </c>
    </row>
    <row r="216">
      <c r="B216">
        <f>IF($A$213="","","Weighted tentative")</f>
        <v/>
      </c>
      <c r="C216" s="18">
        <f>IF($A$213="","",SUMPRODUCT((Plan!$A$3:$A$302=$A$213)*(Plan!$C$3:$C$302="Tentative")*Plan!E$3:E$302*Plan!$D$3:$D$302))</f>
        <v/>
      </c>
      <c r="D216" s="18">
        <f>IF($A$213="","",SUMPRODUCT((Plan!$A$3:$A$302=$A$213)*(Plan!$C$3:$C$302="Tentative")*Plan!F$3:F$302*Plan!$D$3:$D$302))</f>
        <v/>
      </c>
      <c r="E216" s="18">
        <f>IF($A$213="","",SUMPRODUCT((Plan!$A$3:$A$302=$A$213)*(Plan!$C$3:$C$302="Tentative")*Plan!G$3:G$302*Plan!$D$3:$D$302))</f>
        <v/>
      </c>
      <c r="F216" s="18">
        <f>IF($A$213="","",SUMPRODUCT((Plan!$A$3:$A$302=$A$213)*(Plan!$C$3:$C$302="Tentative")*Plan!H$3:H$302*Plan!$D$3:$D$302))</f>
        <v/>
      </c>
      <c r="G216" s="18">
        <f>IF($A$213="","",SUMPRODUCT((Plan!$A$3:$A$302=$A$213)*(Plan!$C$3:$C$302="Tentative")*Plan!I$3:I$302*Plan!$D$3:$D$302))</f>
        <v/>
      </c>
      <c r="H216" s="18">
        <f>IF($A$213="","",SUMPRODUCT((Plan!$A$3:$A$302=$A$213)*(Plan!$C$3:$C$302="Tentative")*Plan!J$3:J$302*Plan!$D$3:$D$302))</f>
        <v/>
      </c>
      <c r="I216" s="18">
        <f>IF($A$213="","",SUMPRODUCT((Plan!$A$3:$A$302=$A$213)*(Plan!$C$3:$C$302="Tentative")*Plan!K$3:K$302*Plan!$D$3:$D$302))</f>
        <v/>
      </c>
      <c r="J216" s="18">
        <f>IF($A$213="","",SUMPRODUCT((Plan!$A$3:$A$302=$A$213)*(Plan!$C$3:$C$302="Tentative")*Plan!L$3:L$302*Plan!$D$3:$D$302))</f>
        <v/>
      </c>
      <c r="K216" s="18">
        <f>IF($A$213="","",SUMPRODUCT((Plan!$A$3:$A$302=$A$213)*(Plan!$C$3:$C$302="Tentative")*Plan!M$3:M$302*Plan!$D$3:$D$302))</f>
        <v/>
      </c>
      <c r="L216" s="18">
        <f>IF($A$213="","",SUMPRODUCT((Plan!$A$3:$A$302=$A$213)*(Plan!$C$3:$C$302="Tentative")*Plan!N$3:N$302*Plan!$D$3:$D$302))</f>
        <v/>
      </c>
      <c r="M216" s="18">
        <f>IF($A$213="","",SUMPRODUCT((Plan!$A$3:$A$302=$A$213)*(Plan!$C$3:$C$302="Tentative")*Plan!O$3:O$302*Plan!$D$3:$D$302))</f>
        <v/>
      </c>
      <c r="N216" s="18">
        <f>IF($A$213="","",SUMPRODUCT((Plan!$A$3:$A$302=$A$213)*(Plan!$C$3:$C$302="Tentative")*Plan!P$3:P$302*Plan!$D$3:$D$302))</f>
        <v/>
      </c>
    </row>
    <row r="217">
      <c r="B217">
        <f>IF($A$213="","","% booked (confirmed + weighted)")</f>
        <v/>
      </c>
      <c r="C217" s="19">
        <f>IF($A$213="","",IF(C213=0,"",(C214+C216)/C213))</f>
        <v/>
      </c>
      <c r="D217" s="19">
        <f>IF($A$213="","",IF(D213=0,"",(D214+D216)/D213))</f>
        <v/>
      </c>
      <c r="E217" s="19">
        <f>IF($A$213="","",IF(E213=0,"",(E214+E216)/E213))</f>
        <v/>
      </c>
      <c r="F217" s="19">
        <f>IF($A$213="","",IF(F213=0,"",(F214+F216)/F213))</f>
        <v/>
      </c>
      <c r="G217" s="19">
        <f>IF($A$213="","",IF(G213=0,"",(G214+G216)/G213))</f>
        <v/>
      </c>
      <c r="H217" s="19">
        <f>IF($A$213="","",IF(H213=0,"",(H214+H216)/H213))</f>
        <v/>
      </c>
      <c r="I217" s="19">
        <f>IF($A$213="","",IF(I213=0,"",(I214+I216)/I213))</f>
        <v/>
      </c>
      <c r="J217" s="19">
        <f>IF($A$213="","",IF(J213=0,"",(J214+J216)/J213))</f>
        <v/>
      </c>
      <c r="K217" s="19">
        <f>IF($A$213="","",IF(K213=0,"",(K214+K216)/K213))</f>
        <v/>
      </c>
      <c r="L217" s="19">
        <f>IF($A$213="","",IF(L213=0,"",(L214+L216)/L213))</f>
        <v/>
      </c>
      <c r="M217" s="19">
        <f>IF($A$213="","",IF(M213=0,"",(M214+M216)/M213))</f>
        <v/>
      </c>
      <c r="N217" s="19">
        <f>IF($A$213="","",IF(N213=0,"",(N214+N216)/N213))</f>
        <v/>
      </c>
    </row>
    <row r="218">
      <c r="B218">
        <f>IF($A$213="","","Status")</f>
        <v/>
      </c>
      <c r="C218">
        <f>IF($A$213="","",IF(C213=0,IF(C214+C215&gt;0,"Booked while off","Off"),IF(C217&gt;OverAbove,"Over",IF(C217&lt;UnderBelow,"Under","OK"))))</f>
        <v/>
      </c>
      <c r="D218">
        <f>IF($A$213="","",IF(D213=0,IF(D214+D215&gt;0,"Booked while off","Off"),IF(D217&gt;OverAbove,"Over",IF(D217&lt;UnderBelow,"Under","OK"))))</f>
        <v/>
      </c>
      <c r="E218">
        <f>IF($A$213="","",IF(E213=0,IF(E214+E215&gt;0,"Booked while off","Off"),IF(E217&gt;OverAbove,"Over",IF(E217&lt;UnderBelow,"Under","OK"))))</f>
        <v/>
      </c>
      <c r="F218">
        <f>IF($A$213="","",IF(F213=0,IF(F214+F215&gt;0,"Booked while off","Off"),IF(F217&gt;OverAbove,"Over",IF(F217&lt;UnderBelow,"Under","OK"))))</f>
        <v/>
      </c>
      <c r="G218">
        <f>IF($A$213="","",IF(G213=0,IF(G214+G215&gt;0,"Booked while off","Off"),IF(G217&gt;OverAbove,"Over",IF(G217&lt;UnderBelow,"Under","OK"))))</f>
        <v/>
      </c>
      <c r="H218">
        <f>IF($A$213="","",IF(H213=0,IF(H214+H215&gt;0,"Booked while off","Off"),IF(H217&gt;OverAbove,"Over",IF(H217&lt;UnderBelow,"Under","OK"))))</f>
        <v/>
      </c>
      <c r="I218">
        <f>IF($A$213="","",IF(I213=0,IF(I214+I215&gt;0,"Booked while off","Off"),IF(I217&gt;OverAbove,"Over",IF(I217&lt;UnderBelow,"Under","OK"))))</f>
        <v/>
      </c>
      <c r="J218">
        <f>IF($A$213="","",IF(J213=0,IF(J214+J215&gt;0,"Booked while off","Off"),IF(J217&gt;OverAbove,"Over",IF(J217&lt;UnderBelow,"Under","OK"))))</f>
        <v/>
      </c>
      <c r="K218">
        <f>IF($A$213="","",IF(K213=0,IF(K214+K215&gt;0,"Booked while off","Off"),IF(K217&gt;OverAbove,"Over",IF(K217&lt;UnderBelow,"Under","OK"))))</f>
        <v/>
      </c>
      <c r="L218">
        <f>IF($A$213="","",IF(L213=0,IF(L214+L215&gt;0,"Booked while off","Off"),IF(L217&gt;OverAbove,"Over",IF(L217&lt;UnderBelow,"Under","OK"))))</f>
        <v/>
      </c>
      <c r="M218">
        <f>IF($A$213="","",IF(M213=0,IF(M214+M215&gt;0,"Booked while off","Off"),IF(M217&gt;OverAbove,"Over",IF(M217&lt;UnderBelow,"Under","OK"))))</f>
        <v/>
      </c>
      <c r="N218">
        <f>IF($A$213="","",IF(N213=0,IF(N214+N215&gt;0,"Booked while off","Off"),IF(N217&gt;OverAbove,"Over",IF(N217&lt;UnderBelow,"Under","OK"))))</f>
        <v/>
      </c>
    </row>
    <row r="219"/>
    <row r="220">
      <c r="A220" s="2">
        <f>IF(People!$A$34="","",People!$A$34)</f>
        <v/>
      </c>
      <c r="B220">
        <f>IF($A$220="","","Available")</f>
        <v/>
      </c>
      <c r="C220" s="18">
        <f>IF($A$220="","",MAX(0,People!$C$34-Leave!B34*HoursPerDay))</f>
        <v/>
      </c>
      <c r="D220" s="18">
        <f>IF($A$220="","",MAX(0,People!$C$34-Leave!C34*HoursPerDay))</f>
        <v/>
      </c>
      <c r="E220" s="18">
        <f>IF($A$220="","",MAX(0,People!$C$34-Leave!D34*HoursPerDay))</f>
        <v/>
      </c>
      <c r="F220" s="18">
        <f>IF($A$220="","",MAX(0,People!$C$34-Leave!E34*HoursPerDay))</f>
        <v/>
      </c>
      <c r="G220" s="18">
        <f>IF($A$220="","",MAX(0,People!$C$34-Leave!F34*HoursPerDay))</f>
        <v/>
      </c>
      <c r="H220" s="18">
        <f>IF($A$220="","",MAX(0,People!$C$34-Leave!G34*HoursPerDay))</f>
        <v/>
      </c>
      <c r="I220" s="18">
        <f>IF($A$220="","",MAX(0,People!$C$34-Leave!H34*HoursPerDay))</f>
        <v/>
      </c>
      <c r="J220" s="18">
        <f>IF($A$220="","",MAX(0,People!$C$34-Leave!I34*HoursPerDay))</f>
        <v/>
      </c>
      <c r="K220" s="18">
        <f>IF($A$220="","",MAX(0,People!$C$34-Leave!J34*HoursPerDay))</f>
        <v/>
      </c>
      <c r="L220" s="18">
        <f>IF($A$220="","",MAX(0,People!$C$34-Leave!K34*HoursPerDay))</f>
        <v/>
      </c>
      <c r="M220" s="18">
        <f>IF($A$220="","",MAX(0,People!$C$34-Leave!L34*HoursPerDay))</f>
        <v/>
      </c>
      <c r="N220" s="18">
        <f>IF($A$220="","",MAX(0,People!$C$34-Leave!M34*HoursPerDay))</f>
        <v/>
      </c>
    </row>
    <row r="221">
      <c r="B221">
        <f>IF($A$220="","","Confirmed")</f>
        <v/>
      </c>
      <c r="C221" s="18">
        <f>IF($A$220="","",SUMIFS(Plan!E$3:E$302,Plan!$A$3:$A$302,$A$220,Plan!$C$3:$C$302,"Confirmed"))</f>
        <v/>
      </c>
      <c r="D221" s="18">
        <f>IF($A$220="","",SUMIFS(Plan!F$3:F$302,Plan!$A$3:$A$302,$A$220,Plan!$C$3:$C$302,"Confirmed"))</f>
        <v/>
      </c>
      <c r="E221" s="18">
        <f>IF($A$220="","",SUMIFS(Plan!G$3:G$302,Plan!$A$3:$A$302,$A$220,Plan!$C$3:$C$302,"Confirmed"))</f>
        <v/>
      </c>
      <c r="F221" s="18">
        <f>IF($A$220="","",SUMIFS(Plan!H$3:H$302,Plan!$A$3:$A$302,$A$220,Plan!$C$3:$C$302,"Confirmed"))</f>
        <v/>
      </c>
      <c r="G221" s="18">
        <f>IF($A$220="","",SUMIFS(Plan!I$3:I$302,Plan!$A$3:$A$302,$A$220,Plan!$C$3:$C$302,"Confirmed"))</f>
        <v/>
      </c>
      <c r="H221" s="18">
        <f>IF($A$220="","",SUMIFS(Plan!J$3:J$302,Plan!$A$3:$A$302,$A$220,Plan!$C$3:$C$302,"Confirmed"))</f>
        <v/>
      </c>
      <c r="I221" s="18">
        <f>IF($A$220="","",SUMIFS(Plan!K$3:K$302,Plan!$A$3:$A$302,$A$220,Plan!$C$3:$C$302,"Confirmed"))</f>
        <v/>
      </c>
      <c r="J221" s="18">
        <f>IF($A$220="","",SUMIFS(Plan!L$3:L$302,Plan!$A$3:$A$302,$A$220,Plan!$C$3:$C$302,"Confirmed"))</f>
        <v/>
      </c>
      <c r="K221" s="18">
        <f>IF($A$220="","",SUMIFS(Plan!M$3:M$302,Plan!$A$3:$A$302,$A$220,Plan!$C$3:$C$302,"Confirmed"))</f>
        <v/>
      </c>
      <c r="L221" s="18">
        <f>IF($A$220="","",SUMIFS(Plan!N$3:N$302,Plan!$A$3:$A$302,$A$220,Plan!$C$3:$C$302,"Confirmed"))</f>
        <v/>
      </c>
      <c r="M221" s="18">
        <f>IF($A$220="","",SUMIFS(Plan!O$3:O$302,Plan!$A$3:$A$302,$A$220,Plan!$C$3:$C$302,"Confirmed"))</f>
        <v/>
      </c>
      <c r="N221" s="18">
        <f>IF($A$220="","",SUMIFS(Plan!P$3:P$302,Plan!$A$3:$A$302,$A$220,Plan!$C$3:$C$302,"Confirmed"))</f>
        <v/>
      </c>
    </row>
    <row r="222">
      <c r="B222">
        <f>IF($A$220="","","Tentative")</f>
        <v/>
      </c>
      <c r="C222" s="18">
        <f>IF($A$220="","",SUMIFS(Plan!E$3:E$302,Plan!$A$3:$A$302,$A$220,Plan!$C$3:$C$302,"Tentative"))</f>
        <v/>
      </c>
      <c r="D222" s="18">
        <f>IF($A$220="","",SUMIFS(Plan!F$3:F$302,Plan!$A$3:$A$302,$A$220,Plan!$C$3:$C$302,"Tentative"))</f>
        <v/>
      </c>
      <c r="E222" s="18">
        <f>IF($A$220="","",SUMIFS(Plan!G$3:G$302,Plan!$A$3:$A$302,$A$220,Plan!$C$3:$C$302,"Tentative"))</f>
        <v/>
      </c>
      <c r="F222" s="18">
        <f>IF($A$220="","",SUMIFS(Plan!H$3:H$302,Plan!$A$3:$A$302,$A$220,Plan!$C$3:$C$302,"Tentative"))</f>
        <v/>
      </c>
      <c r="G222" s="18">
        <f>IF($A$220="","",SUMIFS(Plan!I$3:I$302,Plan!$A$3:$A$302,$A$220,Plan!$C$3:$C$302,"Tentative"))</f>
        <v/>
      </c>
      <c r="H222" s="18">
        <f>IF($A$220="","",SUMIFS(Plan!J$3:J$302,Plan!$A$3:$A$302,$A$220,Plan!$C$3:$C$302,"Tentative"))</f>
        <v/>
      </c>
      <c r="I222" s="18">
        <f>IF($A$220="","",SUMIFS(Plan!K$3:K$302,Plan!$A$3:$A$302,$A$220,Plan!$C$3:$C$302,"Tentative"))</f>
        <v/>
      </c>
      <c r="J222" s="18">
        <f>IF($A$220="","",SUMIFS(Plan!L$3:L$302,Plan!$A$3:$A$302,$A$220,Plan!$C$3:$C$302,"Tentative"))</f>
        <v/>
      </c>
      <c r="K222" s="18">
        <f>IF($A$220="","",SUMIFS(Plan!M$3:M$302,Plan!$A$3:$A$302,$A$220,Plan!$C$3:$C$302,"Tentative"))</f>
        <v/>
      </c>
      <c r="L222" s="18">
        <f>IF($A$220="","",SUMIFS(Plan!N$3:N$302,Plan!$A$3:$A$302,$A$220,Plan!$C$3:$C$302,"Tentative"))</f>
        <v/>
      </c>
      <c r="M222" s="18">
        <f>IF($A$220="","",SUMIFS(Plan!O$3:O$302,Plan!$A$3:$A$302,$A$220,Plan!$C$3:$C$302,"Tentative"))</f>
        <v/>
      </c>
      <c r="N222" s="18">
        <f>IF($A$220="","",SUMIFS(Plan!P$3:P$302,Plan!$A$3:$A$302,$A$220,Plan!$C$3:$C$302,"Tentative"))</f>
        <v/>
      </c>
    </row>
    <row r="223">
      <c r="B223">
        <f>IF($A$220="","","Weighted tentative")</f>
        <v/>
      </c>
      <c r="C223" s="18">
        <f>IF($A$220="","",SUMPRODUCT((Plan!$A$3:$A$302=$A$220)*(Plan!$C$3:$C$302="Tentative")*Plan!E$3:E$302*Plan!$D$3:$D$302))</f>
        <v/>
      </c>
      <c r="D223" s="18">
        <f>IF($A$220="","",SUMPRODUCT((Plan!$A$3:$A$302=$A$220)*(Plan!$C$3:$C$302="Tentative")*Plan!F$3:F$302*Plan!$D$3:$D$302))</f>
        <v/>
      </c>
      <c r="E223" s="18">
        <f>IF($A$220="","",SUMPRODUCT((Plan!$A$3:$A$302=$A$220)*(Plan!$C$3:$C$302="Tentative")*Plan!G$3:G$302*Plan!$D$3:$D$302))</f>
        <v/>
      </c>
      <c r="F223" s="18">
        <f>IF($A$220="","",SUMPRODUCT((Plan!$A$3:$A$302=$A$220)*(Plan!$C$3:$C$302="Tentative")*Plan!H$3:H$302*Plan!$D$3:$D$302))</f>
        <v/>
      </c>
      <c r="G223" s="18">
        <f>IF($A$220="","",SUMPRODUCT((Plan!$A$3:$A$302=$A$220)*(Plan!$C$3:$C$302="Tentative")*Plan!I$3:I$302*Plan!$D$3:$D$302))</f>
        <v/>
      </c>
      <c r="H223" s="18">
        <f>IF($A$220="","",SUMPRODUCT((Plan!$A$3:$A$302=$A$220)*(Plan!$C$3:$C$302="Tentative")*Plan!J$3:J$302*Plan!$D$3:$D$302))</f>
        <v/>
      </c>
      <c r="I223" s="18">
        <f>IF($A$220="","",SUMPRODUCT((Plan!$A$3:$A$302=$A$220)*(Plan!$C$3:$C$302="Tentative")*Plan!K$3:K$302*Plan!$D$3:$D$302))</f>
        <v/>
      </c>
      <c r="J223" s="18">
        <f>IF($A$220="","",SUMPRODUCT((Plan!$A$3:$A$302=$A$220)*(Plan!$C$3:$C$302="Tentative")*Plan!L$3:L$302*Plan!$D$3:$D$302))</f>
        <v/>
      </c>
      <c r="K223" s="18">
        <f>IF($A$220="","",SUMPRODUCT((Plan!$A$3:$A$302=$A$220)*(Plan!$C$3:$C$302="Tentative")*Plan!M$3:M$302*Plan!$D$3:$D$302))</f>
        <v/>
      </c>
      <c r="L223" s="18">
        <f>IF($A$220="","",SUMPRODUCT((Plan!$A$3:$A$302=$A$220)*(Plan!$C$3:$C$302="Tentative")*Plan!N$3:N$302*Plan!$D$3:$D$302))</f>
        <v/>
      </c>
      <c r="M223" s="18">
        <f>IF($A$220="","",SUMPRODUCT((Plan!$A$3:$A$302=$A$220)*(Plan!$C$3:$C$302="Tentative")*Plan!O$3:O$302*Plan!$D$3:$D$302))</f>
        <v/>
      </c>
      <c r="N223" s="18">
        <f>IF($A$220="","",SUMPRODUCT((Plan!$A$3:$A$302=$A$220)*(Plan!$C$3:$C$302="Tentative")*Plan!P$3:P$302*Plan!$D$3:$D$302))</f>
        <v/>
      </c>
    </row>
    <row r="224">
      <c r="B224">
        <f>IF($A$220="","","% booked (confirmed + weighted)")</f>
        <v/>
      </c>
      <c r="C224" s="19">
        <f>IF($A$220="","",IF(C220=0,"",(C221+C223)/C220))</f>
        <v/>
      </c>
      <c r="D224" s="19">
        <f>IF($A$220="","",IF(D220=0,"",(D221+D223)/D220))</f>
        <v/>
      </c>
      <c r="E224" s="19">
        <f>IF($A$220="","",IF(E220=0,"",(E221+E223)/E220))</f>
        <v/>
      </c>
      <c r="F224" s="19">
        <f>IF($A$220="","",IF(F220=0,"",(F221+F223)/F220))</f>
        <v/>
      </c>
      <c r="G224" s="19">
        <f>IF($A$220="","",IF(G220=0,"",(G221+G223)/G220))</f>
        <v/>
      </c>
      <c r="H224" s="19">
        <f>IF($A$220="","",IF(H220=0,"",(H221+H223)/H220))</f>
        <v/>
      </c>
      <c r="I224" s="19">
        <f>IF($A$220="","",IF(I220=0,"",(I221+I223)/I220))</f>
        <v/>
      </c>
      <c r="J224" s="19">
        <f>IF($A$220="","",IF(J220=0,"",(J221+J223)/J220))</f>
        <v/>
      </c>
      <c r="K224" s="19">
        <f>IF($A$220="","",IF(K220=0,"",(K221+K223)/K220))</f>
        <v/>
      </c>
      <c r="L224" s="19">
        <f>IF($A$220="","",IF(L220=0,"",(L221+L223)/L220))</f>
        <v/>
      </c>
      <c r="M224" s="19">
        <f>IF($A$220="","",IF(M220=0,"",(M221+M223)/M220))</f>
        <v/>
      </c>
      <c r="N224" s="19">
        <f>IF($A$220="","",IF(N220=0,"",(N221+N223)/N220))</f>
        <v/>
      </c>
    </row>
    <row r="225">
      <c r="B225">
        <f>IF($A$220="","","Status")</f>
        <v/>
      </c>
      <c r="C225">
        <f>IF($A$220="","",IF(C220=0,IF(C221+C222&gt;0,"Booked while off","Off"),IF(C224&gt;OverAbove,"Over",IF(C224&lt;UnderBelow,"Under","OK"))))</f>
        <v/>
      </c>
      <c r="D225">
        <f>IF($A$220="","",IF(D220=0,IF(D221+D222&gt;0,"Booked while off","Off"),IF(D224&gt;OverAbove,"Over",IF(D224&lt;UnderBelow,"Under","OK"))))</f>
        <v/>
      </c>
      <c r="E225">
        <f>IF($A$220="","",IF(E220=0,IF(E221+E222&gt;0,"Booked while off","Off"),IF(E224&gt;OverAbove,"Over",IF(E224&lt;UnderBelow,"Under","OK"))))</f>
        <v/>
      </c>
      <c r="F225">
        <f>IF($A$220="","",IF(F220=0,IF(F221+F222&gt;0,"Booked while off","Off"),IF(F224&gt;OverAbove,"Over",IF(F224&lt;UnderBelow,"Under","OK"))))</f>
        <v/>
      </c>
      <c r="G225">
        <f>IF($A$220="","",IF(G220=0,IF(G221+G222&gt;0,"Booked while off","Off"),IF(G224&gt;OverAbove,"Over",IF(G224&lt;UnderBelow,"Under","OK"))))</f>
        <v/>
      </c>
      <c r="H225">
        <f>IF($A$220="","",IF(H220=0,IF(H221+H222&gt;0,"Booked while off","Off"),IF(H224&gt;OverAbove,"Over",IF(H224&lt;UnderBelow,"Under","OK"))))</f>
        <v/>
      </c>
      <c r="I225">
        <f>IF($A$220="","",IF(I220=0,IF(I221+I222&gt;0,"Booked while off","Off"),IF(I224&gt;OverAbove,"Over",IF(I224&lt;UnderBelow,"Under","OK"))))</f>
        <v/>
      </c>
      <c r="J225">
        <f>IF($A$220="","",IF(J220=0,IF(J221+J222&gt;0,"Booked while off","Off"),IF(J224&gt;OverAbove,"Over",IF(J224&lt;UnderBelow,"Under","OK"))))</f>
        <v/>
      </c>
      <c r="K225">
        <f>IF($A$220="","",IF(K220=0,IF(K221+K222&gt;0,"Booked while off","Off"),IF(K224&gt;OverAbove,"Over",IF(K224&lt;UnderBelow,"Under","OK"))))</f>
        <v/>
      </c>
      <c r="L225">
        <f>IF($A$220="","",IF(L220=0,IF(L221+L222&gt;0,"Booked while off","Off"),IF(L224&gt;OverAbove,"Over",IF(L224&lt;UnderBelow,"Under","OK"))))</f>
        <v/>
      </c>
      <c r="M225">
        <f>IF($A$220="","",IF(M220=0,IF(M221+M222&gt;0,"Booked while off","Off"),IF(M224&gt;OverAbove,"Over",IF(M224&lt;UnderBelow,"Under","OK"))))</f>
        <v/>
      </c>
      <c r="N225">
        <f>IF($A$220="","",IF(N220=0,IF(N221+N222&gt;0,"Booked while off","Off"),IF(N224&gt;OverAbove,"Over",IF(N224&lt;UnderBelow,"Under","OK"))))</f>
        <v/>
      </c>
    </row>
    <row r="226"/>
    <row r="227">
      <c r="A227" s="2">
        <f>IF(People!$A$35="","",People!$A$35)</f>
        <v/>
      </c>
      <c r="B227">
        <f>IF($A$227="","","Available")</f>
        <v/>
      </c>
      <c r="C227" s="18">
        <f>IF($A$227="","",MAX(0,People!$C$35-Leave!B35*HoursPerDay))</f>
        <v/>
      </c>
      <c r="D227" s="18">
        <f>IF($A$227="","",MAX(0,People!$C$35-Leave!C35*HoursPerDay))</f>
        <v/>
      </c>
      <c r="E227" s="18">
        <f>IF($A$227="","",MAX(0,People!$C$35-Leave!D35*HoursPerDay))</f>
        <v/>
      </c>
      <c r="F227" s="18">
        <f>IF($A$227="","",MAX(0,People!$C$35-Leave!E35*HoursPerDay))</f>
        <v/>
      </c>
      <c r="G227" s="18">
        <f>IF($A$227="","",MAX(0,People!$C$35-Leave!F35*HoursPerDay))</f>
        <v/>
      </c>
      <c r="H227" s="18">
        <f>IF($A$227="","",MAX(0,People!$C$35-Leave!G35*HoursPerDay))</f>
        <v/>
      </c>
      <c r="I227" s="18">
        <f>IF($A$227="","",MAX(0,People!$C$35-Leave!H35*HoursPerDay))</f>
        <v/>
      </c>
      <c r="J227" s="18">
        <f>IF($A$227="","",MAX(0,People!$C$35-Leave!I35*HoursPerDay))</f>
        <v/>
      </c>
      <c r="K227" s="18">
        <f>IF($A$227="","",MAX(0,People!$C$35-Leave!J35*HoursPerDay))</f>
        <v/>
      </c>
      <c r="L227" s="18">
        <f>IF($A$227="","",MAX(0,People!$C$35-Leave!K35*HoursPerDay))</f>
        <v/>
      </c>
      <c r="M227" s="18">
        <f>IF($A$227="","",MAX(0,People!$C$35-Leave!L35*HoursPerDay))</f>
        <v/>
      </c>
      <c r="N227" s="18">
        <f>IF($A$227="","",MAX(0,People!$C$35-Leave!M35*HoursPerDay))</f>
        <v/>
      </c>
    </row>
    <row r="228">
      <c r="B228">
        <f>IF($A$227="","","Confirmed")</f>
        <v/>
      </c>
      <c r="C228" s="18">
        <f>IF($A$227="","",SUMIFS(Plan!E$3:E$302,Plan!$A$3:$A$302,$A$227,Plan!$C$3:$C$302,"Confirmed"))</f>
        <v/>
      </c>
      <c r="D228" s="18">
        <f>IF($A$227="","",SUMIFS(Plan!F$3:F$302,Plan!$A$3:$A$302,$A$227,Plan!$C$3:$C$302,"Confirmed"))</f>
        <v/>
      </c>
      <c r="E228" s="18">
        <f>IF($A$227="","",SUMIFS(Plan!G$3:G$302,Plan!$A$3:$A$302,$A$227,Plan!$C$3:$C$302,"Confirmed"))</f>
        <v/>
      </c>
      <c r="F228" s="18">
        <f>IF($A$227="","",SUMIFS(Plan!H$3:H$302,Plan!$A$3:$A$302,$A$227,Plan!$C$3:$C$302,"Confirmed"))</f>
        <v/>
      </c>
      <c r="G228" s="18">
        <f>IF($A$227="","",SUMIFS(Plan!I$3:I$302,Plan!$A$3:$A$302,$A$227,Plan!$C$3:$C$302,"Confirmed"))</f>
        <v/>
      </c>
      <c r="H228" s="18">
        <f>IF($A$227="","",SUMIFS(Plan!J$3:J$302,Plan!$A$3:$A$302,$A$227,Plan!$C$3:$C$302,"Confirmed"))</f>
        <v/>
      </c>
      <c r="I228" s="18">
        <f>IF($A$227="","",SUMIFS(Plan!K$3:K$302,Plan!$A$3:$A$302,$A$227,Plan!$C$3:$C$302,"Confirmed"))</f>
        <v/>
      </c>
      <c r="J228" s="18">
        <f>IF($A$227="","",SUMIFS(Plan!L$3:L$302,Plan!$A$3:$A$302,$A$227,Plan!$C$3:$C$302,"Confirmed"))</f>
        <v/>
      </c>
      <c r="K228" s="18">
        <f>IF($A$227="","",SUMIFS(Plan!M$3:M$302,Plan!$A$3:$A$302,$A$227,Plan!$C$3:$C$302,"Confirmed"))</f>
        <v/>
      </c>
      <c r="L228" s="18">
        <f>IF($A$227="","",SUMIFS(Plan!N$3:N$302,Plan!$A$3:$A$302,$A$227,Plan!$C$3:$C$302,"Confirmed"))</f>
        <v/>
      </c>
      <c r="M228" s="18">
        <f>IF($A$227="","",SUMIFS(Plan!O$3:O$302,Plan!$A$3:$A$302,$A$227,Plan!$C$3:$C$302,"Confirmed"))</f>
        <v/>
      </c>
      <c r="N228" s="18">
        <f>IF($A$227="","",SUMIFS(Plan!P$3:P$302,Plan!$A$3:$A$302,$A$227,Plan!$C$3:$C$302,"Confirmed"))</f>
        <v/>
      </c>
    </row>
    <row r="229">
      <c r="B229">
        <f>IF($A$227="","","Tentative")</f>
        <v/>
      </c>
      <c r="C229" s="18">
        <f>IF($A$227="","",SUMIFS(Plan!E$3:E$302,Plan!$A$3:$A$302,$A$227,Plan!$C$3:$C$302,"Tentative"))</f>
        <v/>
      </c>
      <c r="D229" s="18">
        <f>IF($A$227="","",SUMIFS(Plan!F$3:F$302,Plan!$A$3:$A$302,$A$227,Plan!$C$3:$C$302,"Tentative"))</f>
        <v/>
      </c>
      <c r="E229" s="18">
        <f>IF($A$227="","",SUMIFS(Plan!G$3:G$302,Plan!$A$3:$A$302,$A$227,Plan!$C$3:$C$302,"Tentative"))</f>
        <v/>
      </c>
      <c r="F229" s="18">
        <f>IF($A$227="","",SUMIFS(Plan!H$3:H$302,Plan!$A$3:$A$302,$A$227,Plan!$C$3:$C$302,"Tentative"))</f>
        <v/>
      </c>
      <c r="G229" s="18">
        <f>IF($A$227="","",SUMIFS(Plan!I$3:I$302,Plan!$A$3:$A$302,$A$227,Plan!$C$3:$C$302,"Tentative"))</f>
        <v/>
      </c>
      <c r="H229" s="18">
        <f>IF($A$227="","",SUMIFS(Plan!J$3:J$302,Plan!$A$3:$A$302,$A$227,Plan!$C$3:$C$302,"Tentative"))</f>
        <v/>
      </c>
      <c r="I229" s="18">
        <f>IF($A$227="","",SUMIFS(Plan!K$3:K$302,Plan!$A$3:$A$302,$A$227,Plan!$C$3:$C$302,"Tentative"))</f>
        <v/>
      </c>
      <c r="J229" s="18">
        <f>IF($A$227="","",SUMIFS(Plan!L$3:L$302,Plan!$A$3:$A$302,$A$227,Plan!$C$3:$C$302,"Tentative"))</f>
        <v/>
      </c>
      <c r="K229" s="18">
        <f>IF($A$227="","",SUMIFS(Plan!M$3:M$302,Plan!$A$3:$A$302,$A$227,Plan!$C$3:$C$302,"Tentative"))</f>
        <v/>
      </c>
      <c r="L229" s="18">
        <f>IF($A$227="","",SUMIFS(Plan!N$3:N$302,Plan!$A$3:$A$302,$A$227,Plan!$C$3:$C$302,"Tentative"))</f>
        <v/>
      </c>
      <c r="M229" s="18">
        <f>IF($A$227="","",SUMIFS(Plan!O$3:O$302,Plan!$A$3:$A$302,$A$227,Plan!$C$3:$C$302,"Tentative"))</f>
        <v/>
      </c>
      <c r="N229" s="18">
        <f>IF($A$227="","",SUMIFS(Plan!P$3:P$302,Plan!$A$3:$A$302,$A$227,Plan!$C$3:$C$302,"Tentative"))</f>
        <v/>
      </c>
    </row>
    <row r="230">
      <c r="B230">
        <f>IF($A$227="","","Weighted tentative")</f>
        <v/>
      </c>
      <c r="C230" s="18">
        <f>IF($A$227="","",SUMPRODUCT((Plan!$A$3:$A$302=$A$227)*(Plan!$C$3:$C$302="Tentative")*Plan!E$3:E$302*Plan!$D$3:$D$302))</f>
        <v/>
      </c>
      <c r="D230" s="18">
        <f>IF($A$227="","",SUMPRODUCT((Plan!$A$3:$A$302=$A$227)*(Plan!$C$3:$C$302="Tentative")*Plan!F$3:F$302*Plan!$D$3:$D$302))</f>
        <v/>
      </c>
      <c r="E230" s="18">
        <f>IF($A$227="","",SUMPRODUCT((Plan!$A$3:$A$302=$A$227)*(Plan!$C$3:$C$302="Tentative")*Plan!G$3:G$302*Plan!$D$3:$D$302))</f>
        <v/>
      </c>
      <c r="F230" s="18">
        <f>IF($A$227="","",SUMPRODUCT((Plan!$A$3:$A$302=$A$227)*(Plan!$C$3:$C$302="Tentative")*Plan!H$3:H$302*Plan!$D$3:$D$302))</f>
        <v/>
      </c>
      <c r="G230" s="18">
        <f>IF($A$227="","",SUMPRODUCT((Plan!$A$3:$A$302=$A$227)*(Plan!$C$3:$C$302="Tentative")*Plan!I$3:I$302*Plan!$D$3:$D$302))</f>
        <v/>
      </c>
      <c r="H230" s="18">
        <f>IF($A$227="","",SUMPRODUCT((Plan!$A$3:$A$302=$A$227)*(Plan!$C$3:$C$302="Tentative")*Plan!J$3:J$302*Plan!$D$3:$D$302))</f>
        <v/>
      </c>
      <c r="I230" s="18">
        <f>IF($A$227="","",SUMPRODUCT((Plan!$A$3:$A$302=$A$227)*(Plan!$C$3:$C$302="Tentative")*Plan!K$3:K$302*Plan!$D$3:$D$302))</f>
        <v/>
      </c>
      <c r="J230" s="18">
        <f>IF($A$227="","",SUMPRODUCT((Plan!$A$3:$A$302=$A$227)*(Plan!$C$3:$C$302="Tentative")*Plan!L$3:L$302*Plan!$D$3:$D$302))</f>
        <v/>
      </c>
      <c r="K230" s="18">
        <f>IF($A$227="","",SUMPRODUCT((Plan!$A$3:$A$302=$A$227)*(Plan!$C$3:$C$302="Tentative")*Plan!M$3:M$302*Plan!$D$3:$D$302))</f>
        <v/>
      </c>
      <c r="L230" s="18">
        <f>IF($A$227="","",SUMPRODUCT((Plan!$A$3:$A$302=$A$227)*(Plan!$C$3:$C$302="Tentative")*Plan!N$3:N$302*Plan!$D$3:$D$302))</f>
        <v/>
      </c>
      <c r="M230" s="18">
        <f>IF($A$227="","",SUMPRODUCT((Plan!$A$3:$A$302=$A$227)*(Plan!$C$3:$C$302="Tentative")*Plan!O$3:O$302*Plan!$D$3:$D$302))</f>
        <v/>
      </c>
      <c r="N230" s="18">
        <f>IF($A$227="","",SUMPRODUCT((Plan!$A$3:$A$302=$A$227)*(Plan!$C$3:$C$302="Tentative")*Plan!P$3:P$302*Plan!$D$3:$D$302))</f>
        <v/>
      </c>
    </row>
    <row r="231">
      <c r="B231">
        <f>IF($A$227="","","% booked (confirmed + weighted)")</f>
        <v/>
      </c>
      <c r="C231" s="19">
        <f>IF($A$227="","",IF(C227=0,"",(C228+C230)/C227))</f>
        <v/>
      </c>
      <c r="D231" s="19">
        <f>IF($A$227="","",IF(D227=0,"",(D228+D230)/D227))</f>
        <v/>
      </c>
      <c r="E231" s="19">
        <f>IF($A$227="","",IF(E227=0,"",(E228+E230)/E227))</f>
        <v/>
      </c>
      <c r="F231" s="19">
        <f>IF($A$227="","",IF(F227=0,"",(F228+F230)/F227))</f>
        <v/>
      </c>
      <c r="G231" s="19">
        <f>IF($A$227="","",IF(G227=0,"",(G228+G230)/G227))</f>
        <v/>
      </c>
      <c r="H231" s="19">
        <f>IF($A$227="","",IF(H227=0,"",(H228+H230)/H227))</f>
        <v/>
      </c>
      <c r="I231" s="19">
        <f>IF($A$227="","",IF(I227=0,"",(I228+I230)/I227))</f>
        <v/>
      </c>
      <c r="J231" s="19">
        <f>IF($A$227="","",IF(J227=0,"",(J228+J230)/J227))</f>
        <v/>
      </c>
      <c r="K231" s="19">
        <f>IF($A$227="","",IF(K227=0,"",(K228+K230)/K227))</f>
        <v/>
      </c>
      <c r="L231" s="19">
        <f>IF($A$227="","",IF(L227=0,"",(L228+L230)/L227))</f>
        <v/>
      </c>
      <c r="M231" s="19">
        <f>IF($A$227="","",IF(M227=0,"",(M228+M230)/M227))</f>
        <v/>
      </c>
      <c r="N231" s="19">
        <f>IF($A$227="","",IF(N227=0,"",(N228+N230)/N227))</f>
        <v/>
      </c>
    </row>
    <row r="232">
      <c r="B232">
        <f>IF($A$227="","","Status")</f>
        <v/>
      </c>
      <c r="C232">
        <f>IF($A$227="","",IF(C227=0,IF(C228+C229&gt;0,"Booked while off","Off"),IF(C231&gt;OverAbove,"Over",IF(C231&lt;UnderBelow,"Under","OK"))))</f>
        <v/>
      </c>
      <c r="D232">
        <f>IF($A$227="","",IF(D227=0,IF(D228+D229&gt;0,"Booked while off","Off"),IF(D231&gt;OverAbove,"Over",IF(D231&lt;UnderBelow,"Under","OK"))))</f>
        <v/>
      </c>
      <c r="E232">
        <f>IF($A$227="","",IF(E227=0,IF(E228+E229&gt;0,"Booked while off","Off"),IF(E231&gt;OverAbove,"Over",IF(E231&lt;UnderBelow,"Under","OK"))))</f>
        <v/>
      </c>
      <c r="F232">
        <f>IF($A$227="","",IF(F227=0,IF(F228+F229&gt;0,"Booked while off","Off"),IF(F231&gt;OverAbove,"Over",IF(F231&lt;UnderBelow,"Under","OK"))))</f>
        <v/>
      </c>
      <c r="G232">
        <f>IF($A$227="","",IF(G227=0,IF(G228+G229&gt;0,"Booked while off","Off"),IF(G231&gt;OverAbove,"Over",IF(G231&lt;UnderBelow,"Under","OK"))))</f>
        <v/>
      </c>
      <c r="H232">
        <f>IF($A$227="","",IF(H227=0,IF(H228+H229&gt;0,"Booked while off","Off"),IF(H231&gt;OverAbove,"Over",IF(H231&lt;UnderBelow,"Under","OK"))))</f>
        <v/>
      </c>
      <c r="I232">
        <f>IF($A$227="","",IF(I227=0,IF(I228+I229&gt;0,"Booked while off","Off"),IF(I231&gt;OverAbove,"Over",IF(I231&lt;UnderBelow,"Under","OK"))))</f>
        <v/>
      </c>
      <c r="J232">
        <f>IF($A$227="","",IF(J227=0,IF(J228+J229&gt;0,"Booked while off","Off"),IF(J231&gt;OverAbove,"Over",IF(J231&lt;UnderBelow,"Under","OK"))))</f>
        <v/>
      </c>
      <c r="K232">
        <f>IF($A$227="","",IF(K227=0,IF(K228+K229&gt;0,"Booked while off","Off"),IF(K231&gt;OverAbove,"Over",IF(K231&lt;UnderBelow,"Under","OK"))))</f>
        <v/>
      </c>
      <c r="L232">
        <f>IF($A$227="","",IF(L227=0,IF(L228+L229&gt;0,"Booked while off","Off"),IF(L231&gt;OverAbove,"Over",IF(L231&lt;UnderBelow,"Under","OK"))))</f>
        <v/>
      </c>
      <c r="M232">
        <f>IF($A$227="","",IF(M227=0,IF(M228+M229&gt;0,"Booked while off","Off"),IF(M231&gt;OverAbove,"Over",IF(M231&lt;UnderBelow,"Under","OK"))))</f>
        <v/>
      </c>
      <c r="N232">
        <f>IF($A$227="","",IF(N227=0,IF(N228+N229&gt;0,"Booked while off","Off"),IF(N231&gt;OverAbove,"Over",IF(N231&lt;UnderBelow,"Under","OK"))))</f>
        <v/>
      </c>
    </row>
    <row r="233"/>
    <row r="234">
      <c r="A234" s="2">
        <f>IF(People!$A$36="","",People!$A$36)</f>
        <v/>
      </c>
      <c r="B234">
        <f>IF($A$234="","","Available")</f>
        <v/>
      </c>
      <c r="C234" s="18">
        <f>IF($A$234="","",MAX(0,People!$C$36-Leave!B36*HoursPerDay))</f>
        <v/>
      </c>
      <c r="D234" s="18">
        <f>IF($A$234="","",MAX(0,People!$C$36-Leave!C36*HoursPerDay))</f>
        <v/>
      </c>
      <c r="E234" s="18">
        <f>IF($A$234="","",MAX(0,People!$C$36-Leave!D36*HoursPerDay))</f>
        <v/>
      </c>
      <c r="F234" s="18">
        <f>IF($A$234="","",MAX(0,People!$C$36-Leave!E36*HoursPerDay))</f>
        <v/>
      </c>
      <c r="G234" s="18">
        <f>IF($A$234="","",MAX(0,People!$C$36-Leave!F36*HoursPerDay))</f>
        <v/>
      </c>
      <c r="H234" s="18">
        <f>IF($A$234="","",MAX(0,People!$C$36-Leave!G36*HoursPerDay))</f>
        <v/>
      </c>
      <c r="I234" s="18">
        <f>IF($A$234="","",MAX(0,People!$C$36-Leave!H36*HoursPerDay))</f>
        <v/>
      </c>
      <c r="J234" s="18">
        <f>IF($A$234="","",MAX(0,People!$C$36-Leave!I36*HoursPerDay))</f>
        <v/>
      </c>
      <c r="K234" s="18">
        <f>IF($A$234="","",MAX(0,People!$C$36-Leave!J36*HoursPerDay))</f>
        <v/>
      </c>
      <c r="L234" s="18">
        <f>IF($A$234="","",MAX(0,People!$C$36-Leave!K36*HoursPerDay))</f>
        <v/>
      </c>
      <c r="M234" s="18">
        <f>IF($A$234="","",MAX(0,People!$C$36-Leave!L36*HoursPerDay))</f>
        <v/>
      </c>
      <c r="N234" s="18">
        <f>IF($A$234="","",MAX(0,People!$C$36-Leave!M36*HoursPerDay))</f>
        <v/>
      </c>
    </row>
    <row r="235">
      <c r="B235">
        <f>IF($A$234="","","Confirmed")</f>
        <v/>
      </c>
      <c r="C235" s="18">
        <f>IF($A$234="","",SUMIFS(Plan!E$3:E$302,Plan!$A$3:$A$302,$A$234,Plan!$C$3:$C$302,"Confirmed"))</f>
        <v/>
      </c>
      <c r="D235" s="18">
        <f>IF($A$234="","",SUMIFS(Plan!F$3:F$302,Plan!$A$3:$A$302,$A$234,Plan!$C$3:$C$302,"Confirmed"))</f>
        <v/>
      </c>
      <c r="E235" s="18">
        <f>IF($A$234="","",SUMIFS(Plan!G$3:G$302,Plan!$A$3:$A$302,$A$234,Plan!$C$3:$C$302,"Confirmed"))</f>
        <v/>
      </c>
      <c r="F235" s="18">
        <f>IF($A$234="","",SUMIFS(Plan!H$3:H$302,Plan!$A$3:$A$302,$A$234,Plan!$C$3:$C$302,"Confirmed"))</f>
        <v/>
      </c>
      <c r="G235" s="18">
        <f>IF($A$234="","",SUMIFS(Plan!I$3:I$302,Plan!$A$3:$A$302,$A$234,Plan!$C$3:$C$302,"Confirmed"))</f>
        <v/>
      </c>
      <c r="H235" s="18">
        <f>IF($A$234="","",SUMIFS(Plan!J$3:J$302,Plan!$A$3:$A$302,$A$234,Plan!$C$3:$C$302,"Confirmed"))</f>
        <v/>
      </c>
      <c r="I235" s="18">
        <f>IF($A$234="","",SUMIFS(Plan!K$3:K$302,Plan!$A$3:$A$302,$A$234,Plan!$C$3:$C$302,"Confirmed"))</f>
        <v/>
      </c>
      <c r="J235" s="18">
        <f>IF($A$234="","",SUMIFS(Plan!L$3:L$302,Plan!$A$3:$A$302,$A$234,Plan!$C$3:$C$302,"Confirmed"))</f>
        <v/>
      </c>
      <c r="K235" s="18">
        <f>IF($A$234="","",SUMIFS(Plan!M$3:M$302,Plan!$A$3:$A$302,$A$234,Plan!$C$3:$C$302,"Confirmed"))</f>
        <v/>
      </c>
      <c r="L235" s="18">
        <f>IF($A$234="","",SUMIFS(Plan!N$3:N$302,Plan!$A$3:$A$302,$A$234,Plan!$C$3:$C$302,"Confirmed"))</f>
        <v/>
      </c>
      <c r="M235" s="18">
        <f>IF($A$234="","",SUMIFS(Plan!O$3:O$302,Plan!$A$3:$A$302,$A$234,Plan!$C$3:$C$302,"Confirmed"))</f>
        <v/>
      </c>
      <c r="N235" s="18">
        <f>IF($A$234="","",SUMIFS(Plan!P$3:P$302,Plan!$A$3:$A$302,$A$234,Plan!$C$3:$C$302,"Confirmed"))</f>
        <v/>
      </c>
    </row>
    <row r="236">
      <c r="B236">
        <f>IF($A$234="","","Tentative")</f>
        <v/>
      </c>
      <c r="C236" s="18">
        <f>IF($A$234="","",SUMIFS(Plan!E$3:E$302,Plan!$A$3:$A$302,$A$234,Plan!$C$3:$C$302,"Tentative"))</f>
        <v/>
      </c>
      <c r="D236" s="18">
        <f>IF($A$234="","",SUMIFS(Plan!F$3:F$302,Plan!$A$3:$A$302,$A$234,Plan!$C$3:$C$302,"Tentative"))</f>
        <v/>
      </c>
      <c r="E236" s="18">
        <f>IF($A$234="","",SUMIFS(Plan!G$3:G$302,Plan!$A$3:$A$302,$A$234,Plan!$C$3:$C$302,"Tentative"))</f>
        <v/>
      </c>
      <c r="F236" s="18">
        <f>IF($A$234="","",SUMIFS(Plan!H$3:H$302,Plan!$A$3:$A$302,$A$234,Plan!$C$3:$C$302,"Tentative"))</f>
        <v/>
      </c>
      <c r="G236" s="18">
        <f>IF($A$234="","",SUMIFS(Plan!I$3:I$302,Plan!$A$3:$A$302,$A$234,Plan!$C$3:$C$302,"Tentative"))</f>
        <v/>
      </c>
      <c r="H236" s="18">
        <f>IF($A$234="","",SUMIFS(Plan!J$3:J$302,Plan!$A$3:$A$302,$A$234,Plan!$C$3:$C$302,"Tentative"))</f>
        <v/>
      </c>
      <c r="I236" s="18">
        <f>IF($A$234="","",SUMIFS(Plan!K$3:K$302,Plan!$A$3:$A$302,$A$234,Plan!$C$3:$C$302,"Tentative"))</f>
        <v/>
      </c>
      <c r="J236" s="18">
        <f>IF($A$234="","",SUMIFS(Plan!L$3:L$302,Plan!$A$3:$A$302,$A$234,Plan!$C$3:$C$302,"Tentative"))</f>
        <v/>
      </c>
      <c r="K236" s="18">
        <f>IF($A$234="","",SUMIFS(Plan!M$3:M$302,Plan!$A$3:$A$302,$A$234,Plan!$C$3:$C$302,"Tentative"))</f>
        <v/>
      </c>
      <c r="L236" s="18">
        <f>IF($A$234="","",SUMIFS(Plan!N$3:N$302,Plan!$A$3:$A$302,$A$234,Plan!$C$3:$C$302,"Tentative"))</f>
        <v/>
      </c>
      <c r="M236" s="18">
        <f>IF($A$234="","",SUMIFS(Plan!O$3:O$302,Plan!$A$3:$A$302,$A$234,Plan!$C$3:$C$302,"Tentative"))</f>
        <v/>
      </c>
      <c r="N236" s="18">
        <f>IF($A$234="","",SUMIFS(Plan!P$3:P$302,Plan!$A$3:$A$302,$A$234,Plan!$C$3:$C$302,"Tentative"))</f>
        <v/>
      </c>
    </row>
    <row r="237">
      <c r="B237">
        <f>IF($A$234="","","Weighted tentative")</f>
        <v/>
      </c>
      <c r="C237" s="18">
        <f>IF($A$234="","",SUMPRODUCT((Plan!$A$3:$A$302=$A$234)*(Plan!$C$3:$C$302="Tentative")*Plan!E$3:E$302*Plan!$D$3:$D$302))</f>
        <v/>
      </c>
      <c r="D237" s="18">
        <f>IF($A$234="","",SUMPRODUCT((Plan!$A$3:$A$302=$A$234)*(Plan!$C$3:$C$302="Tentative")*Plan!F$3:F$302*Plan!$D$3:$D$302))</f>
        <v/>
      </c>
      <c r="E237" s="18">
        <f>IF($A$234="","",SUMPRODUCT((Plan!$A$3:$A$302=$A$234)*(Plan!$C$3:$C$302="Tentative")*Plan!G$3:G$302*Plan!$D$3:$D$302))</f>
        <v/>
      </c>
      <c r="F237" s="18">
        <f>IF($A$234="","",SUMPRODUCT((Plan!$A$3:$A$302=$A$234)*(Plan!$C$3:$C$302="Tentative")*Plan!H$3:H$302*Plan!$D$3:$D$302))</f>
        <v/>
      </c>
      <c r="G237" s="18">
        <f>IF($A$234="","",SUMPRODUCT((Plan!$A$3:$A$302=$A$234)*(Plan!$C$3:$C$302="Tentative")*Plan!I$3:I$302*Plan!$D$3:$D$302))</f>
        <v/>
      </c>
      <c r="H237" s="18">
        <f>IF($A$234="","",SUMPRODUCT((Plan!$A$3:$A$302=$A$234)*(Plan!$C$3:$C$302="Tentative")*Plan!J$3:J$302*Plan!$D$3:$D$302))</f>
        <v/>
      </c>
      <c r="I237" s="18">
        <f>IF($A$234="","",SUMPRODUCT((Plan!$A$3:$A$302=$A$234)*(Plan!$C$3:$C$302="Tentative")*Plan!K$3:K$302*Plan!$D$3:$D$302))</f>
        <v/>
      </c>
      <c r="J237" s="18">
        <f>IF($A$234="","",SUMPRODUCT((Plan!$A$3:$A$302=$A$234)*(Plan!$C$3:$C$302="Tentative")*Plan!L$3:L$302*Plan!$D$3:$D$302))</f>
        <v/>
      </c>
      <c r="K237" s="18">
        <f>IF($A$234="","",SUMPRODUCT((Plan!$A$3:$A$302=$A$234)*(Plan!$C$3:$C$302="Tentative")*Plan!M$3:M$302*Plan!$D$3:$D$302))</f>
        <v/>
      </c>
      <c r="L237" s="18">
        <f>IF($A$234="","",SUMPRODUCT((Plan!$A$3:$A$302=$A$234)*(Plan!$C$3:$C$302="Tentative")*Plan!N$3:N$302*Plan!$D$3:$D$302))</f>
        <v/>
      </c>
      <c r="M237" s="18">
        <f>IF($A$234="","",SUMPRODUCT((Plan!$A$3:$A$302=$A$234)*(Plan!$C$3:$C$302="Tentative")*Plan!O$3:O$302*Plan!$D$3:$D$302))</f>
        <v/>
      </c>
      <c r="N237" s="18">
        <f>IF($A$234="","",SUMPRODUCT((Plan!$A$3:$A$302=$A$234)*(Plan!$C$3:$C$302="Tentative")*Plan!P$3:P$302*Plan!$D$3:$D$302))</f>
        <v/>
      </c>
    </row>
    <row r="238">
      <c r="B238">
        <f>IF($A$234="","","% booked (confirmed + weighted)")</f>
        <v/>
      </c>
      <c r="C238" s="19">
        <f>IF($A$234="","",IF(C234=0,"",(C235+C237)/C234))</f>
        <v/>
      </c>
      <c r="D238" s="19">
        <f>IF($A$234="","",IF(D234=0,"",(D235+D237)/D234))</f>
        <v/>
      </c>
      <c r="E238" s="19">
        <f>IF($A$234="","",IF(E234=0,"",(E235+E237)/E234))</f>
        <v/>
      </c>
      <c r="F238" s="19">
        <f>IF($A$234="","",IF(F234=0,"",(F235+F237)/F234))</f>
        <v/>
      </c>
      <c r="G238" s="19">
        <f>IF($A$234="","",IF(G234=0,"",(G235+G237)/G234))</f>
        <v/>
      </c>
      <c r="H238" s="19">
        <f>IF($A$234="","",IF(H234=0,"",(H235+H237)/H234))</f>
        <v/>
      </c>
      <c r="I238" s="19">
        <f>IF($A$234="","",IF(I234=0,"",(I235+I237)/I234))</f>
        <v/>
      </c>
      <c r="J238" s="19">
        <f>IF($A$234="","",IF(J234=0,"",(J235+J237)/J234))</f>
        <v/>
      </c>
      <c r="K238" s="19">
        <f>IF($A$234="","",IF(K234=0,"",(K235+K237)/K234))</f>
        <v/>
      </c>
      <c r="L238" s="19">
        <f>IF($A$234="","",IF(L234=0,"",(L235+L237)/L234))</f>
        <v/>
      </c>
      <c r="M238" s="19">
        <f>IF($A$234="","",IF(M234=0,"",(M235+M237)/M234))</f>
        <v/>
      </c>
      <c r="N238" s="19">
        <f>IF($A$234="","",IF(N234=0,"",(N235+N237)/N234))</f>
        <v/>
      </c>
    </row>
    <row r="239">
      <c r="B239">
        <f>IF($A$234="","","Status")</f>
        <v/>
      </c>
      <c r="C239">
        <f>IF($A$234="","",IF(C234=0,IF(C235+C236&gt;0,"Booked while off","Off"),IF(C238&gt;OverAbove,"Over",IF(C238&lt;UnderBelow,"Under","OK"))))</f>
        <v/>
      </c>
      <c r="D239">
        <f>IF($A$234="","",IF(D234=0,IF(D235+D236&gt;0,"Booked while off","Off"),IF(D238&gt;OverAbove,"Over",IF(D238&lt;UnderBelow,"Under","OK"))))</f>
        <v/>
      </c>
      <c r="E239">
        <f>IF($A$234="","",IF(E234=0,IF(E235+E236&gt;0,"Booked while off","Off"),IF(E238&gt;OverAbove,"Over",IF(E238&lt;UnderBelow,"Under","OK"))))</f>
        <v/>
      </c>
      <c r="F239">
        <f>IF($A$234="","",IF(F234=0,IF(F235+F236&gt;0,"Booked while off","Off"),IF(F238&gt;OverAbove,"Over",IF(F238&lt;UnderBelow,"Under","OK"))))</f>
        <v/>
      </c>
      <c r="G239">
        <f>IF($A$234="","",IF(G234=0,IF(G235+G236&gt;0,"Booked while off","Off"),IF(G238&gt;OverAbove,"Over",IF(G238&lt;UnderBelow,"Under","OK"))))</f>
        <v/>
      </c>
      <c r="H239">
        <f>IF($A$234="","",IF(H234=0,IF(H235+H236&gt;0,"Booked while off","Off"),IF(H238&gt;OverAbove,"Over",IF(H238&lt;UnderBelow,"Under","OK"))))</f>
        <v/>
      </c>
      <c r="I239">
        <f>IF($A$234="","",IF(I234=0,IF(I235+I236&gt;0,"Booked while off","Off"),IF(I238&gt;OverAbove,"Over",IF(I238&lt;UnderBelow,"Under","OK"))))</f>
        <v/>
      </c>
      <c r="J239">
        <f>IF($A$234="","",IF(J234=0,IF(J235+J236&gt;0,"Booked while off","Off"),IF(J238&gt;OverAbove,"Over",IF(J238&lt;UnderBelow,"Under","OK"))))</f>
        <v/>
      </c>
      <c r="K239">
        <f>IF($A$234="","",IF(K234=0,IF(K235+K236&gt;0,"Booked while off","Off"),IF(K238&gt;OverAbove,"Over",IF(K238&lt;UnderBelow,"Under","OK"))))</f>
        <v/>
      </c>
      <c r="L239">
        <f>IF($A$234="","",IF(L234=0,IF(L235+L236&gt;0,"Booked while off","Off"),IF(L238&gt;OverAbove,"Over",IF(L238&lt;UnderBelow,"Under","OK"))))</f>
        <v/>
      </c>
      <c r="M239">
        <f>IF($A$234="","",IF(M234=0,IF(M235+M236&gt;0,"Booked while off","Off"),IF(M238&gt;OverAbove,"Over",IF(M238&lt;UnderBelow,"Under","OK"))))</f>
        <v/>
      </c>
      <c r="N239">
        <f>IF($A$234="","",IF(N234=0,IF(N235+N236&gt;0,"Booked while off","Off"),IF(N238&gt;OverAbove,"Over",IF(N238&lt;UnderBelow,"Under","OK"))))</f>
        <v/>
      </c>
    </row>
    <row r="240"/>
    <row r="241">
      <c r="A241" s="2">
        <f>IF(People!$A$37="","",People!$A$37)</f>
        <v/>
      </c>
      <c r="B241">
        <f>IF($A$241="","","Available")</f>
        <v/>
      </c>
      <c r="C241" s="18">
        <f>IF($A$241="","",MAX(0,People!$C$37-Leave!B37*HoursPerDay))</f>
        <v/>
      </c>
      <c r="D241" s="18">
        <f>IF($A$241="","",MAX(0,People!$C$37-Leave!C37*HoursPerDay))</f>
        <v/>
      </c>
      <c r="E241" s="18">
        <f>IF($A$241="","",MAX(0,People!$C$37-Leave!D37*HoursPerDay))</f>
        <v/>
      </c>
      <c r="F241" s="18">
        <f>IF($A$241="","",MAX(0,People!$C$37-Leave!E37*HoursPerDay))</f>
        <v/>
      </c>
      <c r="G241" s="18">
        <f>IF($A$241="","",MAX(0,People!$C$37-Leave!F37*HoursPerDay))</f>
        <v/>
      </c>
      <c r="H241" s="18">
        <f>IF($A$241="","",MAX(0,People!$C$37-Leave!G37*HoursPerDay))</f>
        <v/>
      </c>
      <c r="I241" s="18">
        <f>IF($A$241="","",MAX(0,People!$C$37-Leave!H37*HoursPerDay))</f>
        <v/>
      </c>
      <c r="J241" s="18">
        <f>IF($A$241="","",MAX(0,People!$C$37-Leave!I37*HoursPerDay))</f>
        <v/>
      </c>
      <c r="K241" s="18">
        <f>IF($A$241="","",MAX(0,People!$C$37-Leave!J37*HoursPerDay))</f>
        <v/>
      </c>
      <c r="L241" s="18">
        <f>IF($A$241="","",MAX(0,People!$C$37-Leave!K37*HoursPerDay))</f>
        <v/>
      </c>
      <c r="M241" s="18">
        <f>IF($A$241="","",MAX(0,People!$C$37-Leave!L37*HoursPerDay))</f>
        <v/>
      </c>
      <c r="N241" s="18">
        <f>IF($A$241="","",MAX(0,People!$C$37-Leave!M37*HoursPerDay))</f>
        <v/>
      </c>
    </row>
    <row r="242">
      <c r="B242">
        <f>IF($A$241="","","Confirmed")</f>
        <v/>
      </c>
      <c r="C242" s="18">
        <f>IF($A$241="","",SUMIFS(Plan!E$3:E$302,Plan!$A$3:$A$302,$A$241,Plan!$C$3:$C$302,"Confirmed"))</f>
        <v/>
      </c>
      <c r="D242" s="18">
        <f>IF($A$241="","",SUMIFS(Plan!F$3:F$302,Plan!$A$3:$A$302,$A$241,Plan!$C$3:$C$302,"Confirmed"))</f>
        <v/>
      </c>
      <c r="E242" s="18">
        <f>IF($A$241="","",SUMIFS(Plan!G$3:G$302,Plan!$A$3:$A$302,$A$241,Plan!$C$3:$C$302,"Confirmed"))</f>
        <v/>
      </c>
      <c r="F242" s="18">
        <f>IF($A$241="","",SUMIFS(Plan!H$3:H$302,Plan!$A$3:$A$302,$A$241,Plan!$C$3:$C$302,"Confirmed"))</f>
        <v/>
      </c>
      <c r="G242" s="18">
        <f>IF($A$241="","",SUMIFS(Plan!I$3:I$302,Plan!$A$3:$A$302,$A$241,Plan!$C$3:$C$302,"Confirmed"))</f>
        <v/>
      </c>
      <c r="H242" s="18">
        <f>IF($A$241="","",SUMIFS(Plan!J$3:J$302,Plan!$A$3:$A$302,$A$241,Plan!$C$3:$C$302,"Confirmed"))</f>
        <v/>
      </c>
      <c r="I242" s="18">
        <f>IF($A$241="","",SUMIFS(Plan!K$3:K$302,Plan!$A$3:$A$302,$A$241,Plan!$C$3:$C$302,"Confirmed"))</f>
        <v/>
      </c>
      <c r="J242" s="18">
        <f>IF($A$241="","",SUMIFS(Plan!L$3:L$302,Plan!$A$3:$A$302,$A$241,Plan!$C$3:$C$302,"Confirmed"))</f>
        <v/>
      </c>
      <c r="K242" s="18">
        <f>IF($A$241="","",SUMIFS(Plan!M$3:M$302,Plan!$A$3:$A$302,$A$241,Plan!$C$3:$C$302,"Confirmed"))</f>
        <v/>
      </c>
      <c r="L242" s="18">
        <f>IF($A$241="","",SUMIFS(Plan!N$3:N$302,Plan!$A$3:$A$302,$A$241,Plan!$C$3:$C$302,"Confirmed"))</f>
        <v/>
      </c>
      <c r="M242" s="18">
        <f>IF($A$241="","",SUMIFS(Plan!O$3:O$302,Plan!$A$3:$A$302,$A$241,Plan!$C$3:$C$302,"Confirmed"))</f>
        <v/>
      </c>
      <c r="N242" s="18">
        <f>IF($A$241="","",SUMIFS(Plan!P$3:P$302,Plan!$A$3:$A$302,$A$241,Plan!$C$3:$C$302,"Confirmed"))</f>
        <v/>
      </c>
    </row>
    <row r="243">
      <c r="B243">
        <f>IF($A$241="","","Tentative")</f>
        <v/>
      </c>
      <c r="C243" s="18">
        <f>IF($A$241="","",SUMIFS(Plan!E$3:E$302,Plan!$A$3:$A$302,$A$241,Plan!$C$3:$C$302,"Tentative"))</f>
        <v/>
      </c>
      <c r="D243" s="18">
        <f>IF($A$241="","",SUMIFS(Plan!F$3:F$302,Plan!$A$3:$A$302,$A$241,Plan!$C$3:$C$302,"Tentative"))</f>
        <v/>
      </c>
      <c r="E243" s="18">
        <f>IF($A$241="","",SUMIFS(Plan!G$3:G$302,Plan!$A$3:$A$302,$A$241,Plan!$C$3:$C$302,"Tentative"))</f>
        <v/>
      </c>
      <c r="F243" s="18">
        <f>IF($A$241="","",SUMIFS(Plan!H$3:H$302,Plan!$A$3:$A$302,$A$241,Plan!$C$3:$C$302,"Tentative"))</f>
        <v/>
      </c>
      <c r="G243" s="18">
        <f>IF($A$241="","",SUMIFS(Plan!I$3:I$302,Plan!$A$3:$A$302,$A$241,Plan!$C$3:$C$302,"Tentative"))</f>
        <v/>
      </c>
      <c r="H243" s="18">
        <f>IF($A$241="","",SUMIFS(Plan!J$3:J$302,Plan!$A$3:$A$302,$A$241,Plan!$C$3:$C$302,"Tentative"))</f>
        <v/>
      </c>
      <c r="I243" s="18">
        <f>IF($A$241="","",SUMIFS(Plan!K$3:K$302,Plan!$A$3:$A$302,$A$241,Plan!$C$3:$C$302,"Tentative"))</f>
        <v/>
      </c>
      <c r="J243" s="18">
        <f>IF($A$241="","",SUMIFS(Plan!L$3:L$302,Plan!$A$3:$A$302,$A$241,Plan!$C$3:$C$302,"Tentative"))</f>
        <v/>
      </c>
      <c r="K243" s="18">
        <f>IF($A$241="","",SUMIFS(Plan!M$3:M$302,Plan!$A$3:$A$302,$A$241,Plan!$C$3:$C$302,"Tentative"))</f>
        <v/>
      </c>
      <c r="L243" s="18">
        <f>IF($A$241="","",SUMIFS(Plan!N$3:N$302,Plan!$A$3:$A$302,$A$241,Plan!$C$3:$C$302,"Tentative"))</f>
        <v/>
      </c>
      <c r="M243" s="18">
        <f>IF($A$241="","",SUMIFS(Plan!O$3:O$302,Plan!$A$3:$A$302,$A$241,Plan!$C$3:$C$302,"Tentative"))</f>
        <v/>
      </c>
      <c r="N243" s="18">
        <f>IF($A$241="","",SUMIFS(Plan!P$3:P$302,Plan!$A$3:$A$302,$A$241,Plan!$C$3:$C$302,"Tentative"))</f>
        <v/>
      </c>
    </row>
    <row r="244">
      <c r="B244">
        <f>IF($A$241="","","Weighted tentative")</f>
        <v/>
      </c>
      <c r="C244" s="18">
        <f>IF($A$241="","",SUMPRODUCT((Plan!$A$3:$A$302=$A$241)*(Plan!$C$3:$C$302="Tentative")*Plan!E$3:E$302*Plan!$D$3:$D$302))</f>
        <v/>
      </c>
      <c r="D244" s="18">
        <f>IF($A$241="","",SUMPRODUCT((Plan!$A$3:$A$302=$A$241)*(Plan!$C$3:$C$302="Tentative")*Plan!F$3:F$302*Plan!$D$3:$D$302))</f>
        <v/>
      </c>
      <c r="E244" s="18">
        <f>IF($A$241="","",SUMPRODUCT((Plan!$A$3:$A$302=$A$241)*(Plan!$C$3:$C$302="Tentative")*Plan!G$3:G$302*Plan!$D$3:$D$302))</f>
        <v/>
      </c>
      <c r="F244" s="18">
        <f>IF($A$241="","",SUMPRODUCT((Plan!$A$3:$A$302=$A$241)*(Plan!$C$3:$C$302="Tentative")*Plan!H$3:H$302*Plan!$D$3:$D$302))</f>
        <v/>
      </c>
      <c r="G244" s="18">
        <f>IF($A$241="","",SUMPRODUCT((Plan!$A$3:$A$302=$A$241)*(Plan!$C$3:$C$302="Tentative")*Plan!I$3:I$302*Plan!$D$3:$D$302))</f>
        <v/>
      </c>
      <c r="H244" s="18">
        <f>IF($A$241="","",SUMPRODUCT((Plan!$A$3:$A$302=$A$241)*(Plan!$C$3:$C$302="Tentative")*Plan!J$3:J$302*Plan!$D$3:$D$302))</f>
        <v/>
      </c>
      <c r="I244" s="18">
        <f>IF($A$241="","",SUMPRODUCT((Plan!$A$3:$A$302=$A$241)*(Plan!$C$3:$C$302="Tentative")*Plan!K$3:K$302*Plan!$D$3:$D$302))</f>
        <v/>
      </c>
      <c r="J244" s="18">
        <f>IF($A$241="","",SUMPRODUCT((Plan!$A$3:$A$302=$A$241)*(Plan!$C$3:$C$302="Tentative")*Plan!L$3:L$302*Plan!$D$3:$D$302))</f>
        <v/>
      </c>
      <c r="K244" s="18">
        <f>IF($A$241="","",SUMPRODUCT((Plan!$A$3:$A$302=$A$241)*(Plan!$C$3:$C$302="Tentative")*Plan!M$3:M$302*Plan!$D$3:$D$302))</f>
        <v/>
      </c>
      <c r="L244" s="18">
        <f>IF($A$241="","",SUMPRODUCT((Plan!$A$3:$A$302=$A$241)*(Plan!$C$3:$C$302="Tentative")*Plan!N$3:N$302*Plan!$D$3:$D$302))</f>
        <v/>
      </c>
      <c r="M244" s="18">
        <f>IF($A$241="","",SUMPRODUCT((Plan!$A$3:$A$302=$A$241)*(Plan!$C$3:$C$302="Tentative")*Plan!O$3:O$302*Plan!$D$3:$D$302))</f>
        <v/>
      </c>
      <c r="N244" s="18">
        <f>IF($A$241="","",SUMPRODUCT((Plan!$A$3:$A$302=$A$241)*(Plan!$C$3:$C$302="Tentative")*Plan!P$3:P$302*Plan!$D$3:$D$302))</f>
        <v/>
      </c>
    </row>
    <row r="245">
      <c r="B245">
        <f>IF($A$241="","","% booked (confirmed + weighted)")</f>
        <v/>
      </c>
      <c r="C245" s="19">
        <f>IF($A$241="","",IF(C241=0,"",(C242+C244)/C241))</f>
        <v/>
      </c>
      <c r="D245" s="19">
        <f>IF($A$241="","",IF(D241=0,"",(D242+D244)/D241))</f>
        <v/>
      </c>
      <c r="E245" s="19">
        <f>IF($A$241="","",IF(E241=0,"",(E242+E244)/E241))</f>
        <v/>
      </c>
      <c r="F245" s="19">
        <f>IF($A$241="","",IF(F241=0,"",(F242+F244)/F241))</f>
        <v/>
      </c>
      <c r="G245" s="19">
        <f>IF($A$241="","",IF(G241=0,"",(G242+G244)/G241))</f>
        <v/>
      </c>
      <c r="H245" s="19">
        <f>IF($A$241="","",IF(H241=0,"",(H242+H244)/H241))</f>
        <v/>
      </c>
      <c r="I245" s="19">
        <f>IF($A$241="","",IF(I241=0,"",(I242+I244)/I241))</f>
        <v/>
      </c>
      <c r="J245" s="19">
        <f>IF($A$241="","",IF(J241=0,"",(J242+J244)/J241))</f>
        <v/>
      </c>
      <c r="K245" s="19">
        <f>IF($A$241="","",IF(K241=0,"",(K242+K244)/K241))</f>
        <v/>
      </c>
      <c r="L245" s="19">
        <f>IF($A$241="","",IF(L241=0,"",(L242+L244)/L241))</f>
        <v/>
      </c>
      <c r="M245" s="19">
        <f>IF($A$241="","",IF(M241=0,"",(M242+M244)/M241))</f>
        <v/>
      </c>
      <c r="N245" s="19">
        <f>IF($A$241="","",IF(N241=0,"",(N242+N244)/N241))</f>
        <v/>
      </c>
    </row>
    <row r="246">
      <c r="B246">
        <f>IF($A$241="","","Status")</f>
        <v/>
      </c>
      <c r="C246">
        <f>IF($A$241="","",IF(C241=0,IF(C242+C243&gt;0,"Booked while off","Off"),IF(C245&gt;OverAbove,"Over",IF(C245&lt;UnderBelow,"Under","OK"))))</f>
        <v/>
      </c>
      <c r="D246">
        <f>IF($A$241="","",IF(D241=0,IF(D242+D243&gt;0,"Booked while off","Off"),IF(D245&gt;OverAbove,"Over",IF(D245&lt;UnderBelow,"Under","OK"))))</f>
        <v/>
      </c>
      <c r="E246">
        <f>IF($A$241="","",IF(E241=0,IF(E242+E243&gt;0,"Booked while off","Off"),IF(E245&gt;OverAbove,"Over",IF(E245&lt;UnderBelow,"Under","OK"))))</f>
        <v/>
      </c>
      <c r="F246">
        <f>IF($A$241="","",IF(F241=0,IF(F242+F243&gt;0,"Booked while off","Off"),IF(F245&gt;OverAbove,"Over",IF(F245&lt;UnderBelow,"Under","OK"))))</f>
        <v/>
      </c>
      <c r="G246">
        <f>IF($A$241="","",IF(G241=0,IF(G242+G243&gt;0,"Booked while off","Off"),IF(G245&gt;OverAbove,"Over",IF(G245&lt;UnderBelow,"Under","OK"))))</f>
        <v/>
      </c>
      <c r="H246">
        <f>IF($A$241="","",IF(H241=0,IF(H242+H243&gt;0,"Booked while off","Off"),IF(H245&gt;OverAbove,"Over",IF(H245&lt;UnderBelow,"Under","OK"))))</f>
        <v/>
      </c>
      <c r="I246">
        <f>IF($A$241="","",IF(I241=0,IF(I242+I243&gt;0,"Booked while off","Off"),IF(I245&gt;OverAbove,"Over",IF(I245&lt;UnderBelow,"Under","OK"))))</f>
        <v/>
      </c>
      <c r="J246">
        <f>IF($A$241="","",IF(J241=0,IF(J242+J243&gt;0,"Booked while off","Off"),IF(J245&gt;OverAbove,"Over",IF(J245&lt;UnderBelow,"Under","OK"))))</f>
        <v/>
      </c>
      <c r="K246">
        <f>IF($A$241="","",IF(K241=0,IF(K242+K243&gt;0,"Booked while off","Off"),IF(K245&gt;OverAbove,"Over",IF(K245&lt;UnderBelow,"Under","OK"))))</f>
        <v/>
      </c>
      <c r="L246">
        <f>IF($A$241="","",IF(L241=0,IF(L242+L243&gt;0,"Booked while off","Off"),IF(L245&gt;OverAbove,"Over",IF(L245&lt;UnderBelow,"Under","OK"))))</f>
        <v/>
      </c>
      <c r="M246">
        <f>IF($A$241="","",IF(M241=0,IF(M242+M243&gt;0,"Booked while off","Off"),IF(M245&gt;OverAbove,"Over",IF(M245&lt;UnderBelow,"Under","OK"))))</f>
        <v/>
      </c>
      <c r="N246">
        <f>IF($A$241="","",IF(N241=0,IF(N242+N243&gt;0,"Booked while off","Off"),IF(N245&gt;OverAbove,"Over",IF(N245&lt;UnderBelow,"Under","OK"))))</f>
        <v/>
      </c>
    </row>
    <row r="247"/>
    <row r="248">
      <c r="A248" s="2">
        <f>IF(People!$A$38="","",People!$A$38)</f>
        <v/>
      </c>
      <c r="B248">
        <f>IF($A$248="","","Available")</f>
        <v/>
      </c>
      <c r="C248" s="18">
        <f>IF($A$248="","",MAX(0,People!$C$38-Leave!B38*HoursPerDay))</f>
        <v/>
      </c>
      <c r="D248" s="18">
        <f>IF($A$248="","",MAX(0,People!$C$38-Leave!C38*HoursPerDay))</f>
        <v/>
      </c>
      <c r="E248" s="18">
        <f>IF($A$248="","",MAX(0,People!$C$38-Leave!D38*HoursPerDay))</f>
        <v/>
      </c>
      <c r="F248" s="18">
        <f>IF($A$248="","",MAX(0,People!$C$38-Leave!E38*HoursPerDay))</f>
        <v/>
      </c>
      <c r="G248" s="18">
        <f>IF($A$248="","",MAX(0,People!$C$38-Leave!F38*HoursPerDay))</f>
        <v/>
      </c>
      <c r="H248" s="18">
        <f>IF($A$248="","",MAX(0,People!$C$38-Leave!G38*HoursPerDay))</f>
        <v/>
      </c>
      <c r="I248" s="18">
        <f>IF($A$248="","",MAX(0,People!$C$38-Leave!H38*HoursPerDay))</f>
        <v/>
      </c>
      <c r="J248" s="18">
        <f>IF($A$248="","",MAX(0,People!$C$38-Leave!I38*HoursPerDay))</f>
        <v/>
      </c>
      <c r="K248" s="18">
        <f>IF($A$248="","",MAX(0,People!$C$38-Leave!J38*HoursPerDay))</f>
        <v/>
      </c>
      <c r="L248" s="18">
        <f>IF($A$248="","",MAX(0,People!$C$38-Leave!K38*HoursPerDay))</f>
        <v/>
      </c>
      <c r="M248" s="18">
        <f>IF($A$248="","",MAX(0,People!$C$38-Leave!L38*HoursPerDay))</f>
        <v/>
      </c>
      <c r="N248" s="18">
        <f>IF($A$248="","",MAX(0,People!$C$38-Leave!M38*HoursPerDay))</f>
        <v/>
      </c>
    </row>
    <row r="249">
      <c r="B249">
        <f>IF($A$248="","","Confirmed")</f>
        <v/>
      </c>
      <c r="C249" s="18">
        <f>IF($A$248="","",SUMIFS(Plan!E$3:E$302,Plan!$A$3:$A$302,$A$248,Plan!$C$3:$C$302,"Confirmed"))</f>
        <v/>
      </c>
      <c r="D249" s="18">
        <f>IF($A$248="","",SUMIFS(Plan!F$3:F$302,Plan!$A$3:$A$302,$A$248,Plan!$C$3:$C$302,"Confirmed"))</f>
        <v/>
      </c>
      <c r="E249" s="18">
        <f>IF($A$248="","",SUMIFS(Plan!G$3:G$302,Plan!$A$3:$A$302,$A$248,Plan!$C$3:$C$302,"Confirmed"))</f>
        <v/>
      </c>
      <c r="F249" s="18">
        <f>IF($A$248="","",SUMIFS(Plan!H$3:H$302,Plan!$A$3:$A$302,$A$248,Plan!$C$3:$C$302,"Confirmed"))</f>
        <v/>
      </c>
      <c r="G249" s="18">
        <f>IF($A$248="","",SUMIFS(Plan!I$3:I$302,Plan!$A$3:$A$302,$A$248,Plan!$C$3:$C$302,"Confirmed"))</f>
        <v/>
      </c>
      <c r="H249" s="18">
        <f>IF($A$248="","",SUMIFS(Plan!J$3:J$302,Plan!$A$3:$A$302,$A$248,Plan!$C$3:$C$302,"Confirmed"))</f>
        <v/>
      </c>
      <c r="I249" s="18">
        <f>IF($A$248="","",SUMIFS(Plan!K$3:K$302,Plan!$A$3:$A$302,$A$248,Plan!$C$3:$C$302,"Confirmed"))</f>
        <v/>
      </c>
      <c r="J249" s="18">
        <f>IF($A$248="","",SUMIFS(Plan!L$3:L$302,Plan!$A$3:$A$302,$A$248,Plan!$C$3:$C$302,"Confirmed"))</f>
        <v/>
      </c>
      <c r="K249" s="18">
        <f>IF($A$248="","",SUMIFS(Plan!M$3:M$302,Plan!$A$3:$A$302,$A$248,Plan!$C$3:$C$302,"Confirmed"))</f>
        <v/>
      </c>
      <c r="L249" s="18">
        <f>IF($A$248="","",SUMIFS(Plan!N$3:N$302,Plan!$A$3:$A$302,$A$248,Plan!$C$3:$C$302,"Confirmed"))</f>
        <v/>
      </c>
      <c r="M249" s="18">
        <f>IF($A$248="","",SUMIFS(Plan!O$3:O$302,Plan!$A$3:$A$302,$A$248,Plan!$C$3:$C$302,"Confirmed"))</f>
        <v/>
      </c>
      <c r="N249" s="18">
        <f>IF($A$248="","",SUMIFS(Plan!P$3:P$302,Plan!$A$3:$A$302,$A$248,Plan!$C$3:$C$302,"Confirmed"))</f>
        <v/>
      </c>
    </row>
    <row r="250">
      <c r="B250">
        <f>IF($A$248="","","Tentative")</f>
        <v/>
      </c>
      <c r="C250" s="18">
        <f>IF($A$248="","",SUMIFS(Plan!E$3:E$302,Plan!$A$3:$A$302,$A$248,Plan!$C$3:$C$302,"Tentative"))</f>
        <v/>
      </c>
      <c r="D250" s="18">
        <f>IF($A$248="","",SUMIFS(Plan!F$3:F$302,Plan!$A$3:$A$302,$A$248,Plan!$C$3:$C$302,"Tentative"))</f>
        <v/>
      </c>
      <c r="E250" s="18">
        <f>IF($A$248="","",SUMIFS(Plan!G$3:G$302,Plan!$A$3:$A$302,$A$248,Plan!$C$3:$C$302,"Tentative"))</f>
        <v/>
      </c>
      <c r="F250" s="18">
        <f>IF($A$248="","",SUMIFS(Plan!H$3:H$302,Plan!$A$3:$A$302,$A$248,Plan!$C$3:$C$302,"Tentative"))</f>
        <v/>
      </c>
      <c r="G250" s="18">
        <f>IF($A$248="","",SUMIFS(Plan!I$3:I$302,Plan!$A$3:$A$302,$A$248,Plan!$C$3:$C$302,"Tentative"))</f>
        <v/>
      </c>
      <c r="H250" s="18">
        <f>IF($A$248="","",SUMIFS(Plan!J$3:J$302,Plan!$A$3:$A$302,$A$248,Plan!$C$3:$C$302,"Tentative"))</f>
        <v/>
      </c>
      <c r="I250" s="18">
        <f>IF($A$248="","",SUMIFS(Plan!K$3:K$302,Plan!$A$3:$A$302,$A$248,Plan!$C$3:$C$302,"Tentative"))</f>
        <v/>
      </c>
      <c r="J250" s="18">
        <f>IF($A$248="","",SUMIFS(Plan!L$3:L$302,Plan!$A$3:$A$302,$A$248,Plan!$C$3:$C$302,"Tentative"))</f>
        <v/>
      </c>
      <c r="K250" s="18">
        <f>IF($A$248="","",SUMIFS(Plan!M$3:M$302,Plan!$A$3:$A$302,$A$248,Plan!$C$3:$C$302,"Tentative"))</f>
        <v/>
      </c>
      <c r="L250" s="18">
        <f>IF($A$248="","",SUMIFS(Plan!N$3:N$302,Plan!$A$3:$A$302,$A$248,Plan!$C$3:$C$302,"Tentative"))</f>
        <v/>
      </c>
      <c r="M250" s="18">
        <f>IF($A$248="","",SUMIFS(Plan!O$3:O$302,Plan!$A$3:$A$302,$A$248,Plan!$C$3:$C$302,"Tentative"))</f>
        <v/>
      </c>
      <c r="N250" s="18">
        <f>IF($A$248="","",SUMIFS(Plan!P$3:P$302,Plan!$A$3:$A$302,$A$248,Plan!$C$3:$C$302,"Tentative"))</f>
        <v/>
      </c>
    </row>
    <row r="251">
      <c r="B251">
        <f>IF($A$248="","","Weighted tentative")</f>
        <v/>
      </c>
      <c r="C251" s="18">
        <f>IF($A$248="","",SUMPRODUCT((Plan!$A$3:$A$302=$A$248)*(Plan!$C$3:$C$302="Tentative")*Plan!E$3:E$302*Plan!$D$3:$D$302))</f>
        <v/>
      </c>
      <c r="D251" s="18">
        <f>IF($A$248="","",SUMPRODUCT((Plan!$A$3:$A$302=$A$248)*(Plan!$C$3:$C$302="Tentative")*Plan!F$3:F$302*Plan!$D$3:$D$302))</f>
        <v/>
      </c>
      <c r="E251" s="18">
        <f>IF($A$248="","",SUMPRODUCT((Plan!$A$3:$A$302=$A$248)*(Plan!$C$3:$C$302="Tentative")*Plan!G$3:G$302*Plan!$D$3:$D$302))</f>
        <v/>
      </c>
      <c r="F251" s="18">
        <f>IF($A$248="","",SUMPRODUCT((Plan!$A$3:$A$302=$A$248)*(Plan!$C$3:$C$302="Tentative")*Plan!H$3:H$302*Plan!$D$3:$D$302))</f>
        <v/>
      </c>
      <c r="G251" s="18">
        <f>IF($A$248="","",SUMPRODUCT((Plan!$A$3:$A$302=$A$248)*(Plan!$C$3:$C$302="Tentative")*Plan!I$3:I$302*Plan!$D$3:$D$302))</f>
        <v/>
      </c>
      <c r="H251" s="18">
        <f>IF($A$248="","",SUMPRODUCT((Plan!$A$3:$A$302=$A$248)*(Plan!$C$3:$C$302="Tentative")*Plan!J$3:J$302*Plan!$D$3:$D$302))</f>
        <v/>
      </c>
      <c r="I251" s="18">
        <f>IF($A$248="","",SUMPRODUCT((Plan!$A$3:$A$302=$A$248)*(Plan!$C$3:$C$302="Tentative")*Plan!K$3:K$302*Plan!$D$3:$D$302))</f>
        <v/>
      </c>
      <c r="J251" s="18">
        <f>IF($A$248="","",SUMPRODUCT((Plan!$A$3:$A$302=$A$248)*(Plan!$C$3:$C$302="Tentative")*Plan!L$3:L$302*Plan!$D$3:$D$302))</f>
        <v/>
      </c>
      <c r="K251" s="18">
        <f>IF($A$248="","",SUMPRODUCT((Plan!$A$3:$A$302=$A$248)*(Plan!$C$3:$C$302="Tentative")*Plan!M$3:M$302*Plan!$D$3:$D$302))</f>
        <v/>
      </c>
      <c r="L251" s="18">
        <f>IF($A$248="","",SUMPRODUCT((Plan!$A$3:$A$302=$A$248)*(Plan!$C$3:$C$302="Tentative")*Plan!N$3:N$302*Plan!$D$3:$D$302))</f>
        <v/>
      </c>
      <c r="M251" s="18">
        <f>IF($A$248="","",SUMPRODUCT((Plan!$A$3:$A$302=$A$248)*(Plan!$C$3:$C$302="Tentative")*Plan!O$3:O$302*Plan!$D$3:$D$302))</f>
        <v/>
      </c>
      <c r="N251" s="18">
        <f>IF($A$248="","",SUMPRODUCT((Plan!$A$3:$A$302=$A$248)*(Plan!$C$3:$C$302="Tentative")*Plan!P$3:P$302*Plan!$D$3:$D$302))</f>
        <v/>
      </c>
    </row>
    <row r="252">
      <c r="B252">
        <f>IF($A$248="","","% booked (confirmed + weighted)")</f>
        <v/>
      </c>
      <c r="C252" s="19">
        <f>IF($A$248="","",IF(C248=0,"",(C249+C251)/C248))</f>
        <v/>
      </c>
      <c r="D252" s="19">
        <f>IF($A$248="","",IF(D248=0,"",(D249+D251)/D248))</f>
        <v/>
      </c>
      <c r="E252" s="19">
        <f>IF($A$248="","",IF(E248=0,"",(E249+E251)/E248))</f>
        <v/>
      </c>
      <c r="F252" s="19">
        <f>IF($A$248="","",IF(F248=0,"",(F249+F251)/F248))</f>
        <v/>
      </c>
      <c r="G252" s="19">
        <f>IF($A$248="","",IF(G248=0,"",(G249+G251)/G248))</f>
        <v/>
      </c>
      <c r="H252" s="19">
        <f>IF($A$248="","",IF(H248=0,"",(H249+H251)/H248))</f>
        <v/>
      </c>
      <c r="I252" s="19">
        <f>IF($A$248="","",IF(I248=0,"",(I249+I251)/I248))</f>
        <v/>
      </c>
      <c r="J252" s="19">
        <f>IF($A$248="","",IF(J248=0,"",(J249+J251)/J248))</f>
        <v/>
      </c>
      <c r="K252" s="19">
        <f>IF($A$248="","",IF(K248=0,"",(K249+K251)/K248))</f>
        <v/>
      </c>
      <c r="L252" s="19">
        <f>IF($A$248="","",IF(L248=0,"",(L249+L251)/L248))</f>
        <v/>
      </c>
      <c r="M252" s="19">
        <f>IF($A$248="","",IF(M248=0,"",(M249+M251)/M248))</f>
        <v/>
      </c>
      <c r="N252" s="19">
        <f>IF($A$248="","",IF(N248=0,"",(N249+N251)/N248))</f>
        <v/>
      </c>
    </row>
    <row r="253">
      <c r="B253">
        <f>IF($A$248="","","Status")</f>
        <v/>
      </c>
      <c r="C253">
        <f>IF($A$248="","",IF(C248=0,IF(C249+C250&gt;0,"Booked while off","Off"),IF(C252&gt;OverAbove,"Over",IF(C252&lt;UnderBelow,"Under","OK"))))</f>
        <v/>
      </c>
      <c r="D253">
        <f>IF($A$248="","",IF(D248=0,IF(D249+D250&gt;0,"Booked while off","Off"),IF(D252&gt;OverAbove,"Over",IF(D252&lt;UnderBelow,"Under","OK"))))</f>
        <v/>
      </c>
      <c r="E253">
        <f>IF($A$248="","",IF(E248=0,IF(E249+E250&gt;0,"Booked while off","Off"),IF(E252&gt;OverAbove,"Over",IF(E252&lt;UnderBelow,"Under","OK"))))</f>
        <v/>
      </c>
      <c r="F253">
        <f>IF($A$248="","",IF(F248=0,IF(F249+F250&gt;0,"Booked while off","Off"),IF(F252&gt;OverAbove,"Over",IF(F252&lt;UnderBelow,"Under","OK"))))</f>
        <v/>
      </c>
      <c r="G253">
        <f>IF($A$248="","",IF(G248=0,IF(G249+G250&gt;0,"Booked while off","Off"),IF(G252&gt;OverAbove,"Over",IF(G252&lt;UnderBelow,"Under","OK"))))</f>
        <v/>
      </c>
      <c r="H253">
        <f>IF($A$248="","",IF(H248=0,IF(H249+H250&gt;0,"Booked while off","Off"),IF(H252&gt;OverAbove,"Over",IF(H252&lt;UnderBelow,"Under","OK"))))</f>
        <v/>
      </c>
      <c r="I253">
        <f>IF($A$248="","",IF(I248=0,IF(I249+I250&gt;0,"Booked while off","Off"),IF(I252&gt;OverAbove,"Over",IF(I252&lt;UnderBelow,"Under","OK"))))</f>
        <v/>
      </c>
      <c r="J253">
        <f>IF($A$248="","",IF(J248=0,IF(J249+J250&gt;0,"Booked while off","Off"),IF(J252&gt;OverAbove,"Over",IF(J252&lt;UnderBelow,"Under","OK"))))</f>
        <v/>
      </c>
      <c r="K253">
        <f>IF($A$248="","",IF(K248=0,IF(K249+K250&gt;0,"Booked while off","Off"),IF(K252&gt;OverAbove,"Over",IF(K252&lt;UnderBelow,"Under","OK"))))</f>
        <v/>
      </c>
      <c r="L253">
        <f>IF($A$248="","",IF(L248=0,IF(L249+L250&gt;0,"Booked while off","Off"),IF(L252&gt;OverAbove,"Over",IF(L252&lt;UnderBelow,"Under","OK"))))</f>
        <v/>
      </c>
      <c r="M253">
        <f>IF($A$248="","",IF(M248=0,IF(M249+M250&gt;0,"Booked while off","Off"),IF(M252&gt;OverAbove,"Over",IF(M252&lt;UnderBelow,"Under","OK"))))</f>
        <v/>
      </c>
      <c r="N253">
        <f>IF($A$248="","",IF(N248=0,IF(N249+N250&gt;0,"Booked while off","Off"),IF(N252&gt;OverAbove,"Over",IF(N252&lt;UnderBelow,"Under","OK"))))</f>
        <v/>
      </c>
    </row>
    <row r="254"/>
    <row r="255">
      <c r="A255" s="2">
        <f>IF(People!$A$39="","",People!$A$39)</f>
        <v/>
      </c>
      <c r="B255">
        <f>IF($A$255="","","Available")</f>
        <v/>
      </c>
      <c r="C255" s="18">
        <f>IF($A$255="","",MAX(0,People!$C$39-Leave!B39*HoursPerDay))</f>
        <v/>
      </c>
      <c r="D255" s="18">
        <f>IF($A$255="","",MAX(0,People!$C$39-Leave!C39*HoursPerDay))</f>
        <v/>
      </c>
      <c r="E255" s="18">
        <f>IF($A$255="","",MAX(0,People!$C$39-Leave!D39*HoursPerDay))</f>
        <v/>
      </c>
      <c r="F255" s="18">
        <f>IF($A$255="","",MAX(0,People!$C$39-Leave!E39*HoursPerDay))</f>
        <v/>
      </c>
      <c r="G255" s="18">
        <f>IF($A$255="","",MAX(0,People!$C$39-Leave!F39*HoursPerDay))</f>
        <v/>
      </c>
      <c r="H255" s="18">
        <f>IF($A$255="","",MAX(0,People!$C$39-Leave!G39*HoursPerDay))</f>
        <v/>
      </c>
      <c r="I255" s="18">
        <f>IF($A$255="","",MAX(0,People!$C$39-Leave!H39*HoursPerDay))</f>
        <v/>
      </c>
      <c r="J255" s="18">
        <f>IF($A$255="","",MAX(0,People!$C$39-Leave!I39*HoursPerDay))</f>
        <v/>
      </c>
      <c r="K255" s="18">
        <f>IF($A$255="","",MAX(0,People!$C$39-Leave!J39*HoursPerDay))</f>
        <v/>
      </c>
      <c r="L255" s="18">
        <f>IF($A$255="","",MAX(0,People!$C$39-Leave!K39*HoursPerDay))</f>
        <v/>
      </c>
      <c r="M255" s="18">
        <f>IF($A$255="","",MAX(0,People!$C$39-Leave!L39*HoursPerDay))</f>
        <v/>
      </c>
      <c r="N255" s="18">
        <f>IF($A$255="","",MAX(0,People!$C$39-Leave!M39*HoursPerDay))</f>
        <v/>
      </c>
    </row>
    <row r="256">
      <c r="B256">
        <f>IF($A$255="","","Confirmed")</f>
        <v/>
      </c>
      <c r="C256" s="18">
        <f>IF($A$255="","",SUMIFS(Plan!E$3:E$302,Plan!$A$3:$A$302,$A$255,Plan!$C$3:$C$302,"Confirmed"))</f>
        <v/>
      </c>
      <c r="D256" s="18">
        <f>IF($A$255="","",SUMIFS(Plan!F$3:F$302,Plan!$A$3:$A$302,$A$255,Plan!$C$3:$C$302,"Confirmed"))</f>
        <v/>
      </c>
      <c r="E256" s="18">
        <f>IF($A$255="","",SUMIFS(Plan!G$3:G$302,Plan!$A$3:$A$302,$A$255,Plan!$C$3:$C$302,"Confirmed"))</f>
        <v/>
      </c>
      <c r="F256" s="18">
        <f>IF($A$255="","",SUMIFS(Plan!H$3:H$302,Plan!$A$3:$A$302,$A$255,Plan!$C$3:$C$302,"Confirmed"))</f>
        <v/>
      </c>
      <c r="G256" s="18">
        <f>IF($A$255="","",SUMIFS(Plan!I$3:I$302,Plan!$A$3:$A$302,$A$255,Plan!$C$3:$C$302,"Confirmed"))</f>
        <v/>
      </c>
      <c r="H256" s="18">
        <f>IF($A$255="","",SUMIFS(Plan!J$3:J$302,Plan!$A$3:$A$302,$A$255,Plan!$C$3:$C$302,"Confirmed"))</f>
        <v/>
      </c>
      <c r="I256" s="18">
        <f>IF($A$255="","",SUMIFS(Plan!K$3:K$302,Plan!$A$3:$A$302,$A$255,Plan!$C$3:$C$302,"Confirmed"))</f>
        <v/>
      </c>
      <c r="J256" s="18">
        <f>IF($A$255="","",SUMIFS(Plan!L$3:L$302,Plan!$A$3:$A$302,$A$255,Plan!$C$3:$C$302,"Confirmed"))</f>
        <v/>
      </c>
      <c r="K256" s="18">
        <f>IF($A$255="","",SUMIFS(Plan!M$3:M$302,Plan!$A$3:$A$302,$A$255,Plan!$C$3:$C$302,"Confirmed"))</f>
        <v/>
      </c>
      <c r="L256" s="18">
        <f>IF($A$255="","",SUMIFS(Plan!N$3:N$302,Plan!$A$3:$A$302,$A$255,Plan!$C$3:$C$302,"Confirmed"))</f>
        <v/>
      </c>
      <c r="M256" s="18">
        <f>IF($A$255="","",SUMIFS(Plan!O$3:O$302,Plan!$A$3:$A$302,$A$255,Plan!$C$3:$C$302,"Confirmed"))</f>
        <v/>
      </c>
      <c r="N256" s="18">
        <f>IF($A$255="","",SUMIFS(Plan!P$3:P$302,Plan!$A$3:$A$302,$A$255,Plan!$C$3:$C$302,"Confirmed"))</f>
        <v/>
      </c>
    </row>
    <row r="257">
      <c r="B257">
        <f>IF($A$255="","","Tentative")</f>
        <v/>
      </c>
      <c r="C257" s="18">
        <f>IF($A$255="","",SUMIFS(Plan!E$3:E$302,Plan!$A$3:$A$302,$A$255,Plan!$C$3:$C$302,"Tentative"))</f>
        <v/>
      </c>
      <c r="D257" s="18">
        <f>IF($A$255="","",SUMIFS(Plan!F$3:F$302,Plan!$A$3:$A$302,$A$255,Plan!$C$3:$C$302,"Tentative"))</f>
        <v/>
      </c>
      <c r="E257" s="18">
        <f>IF($A$255="","",SUMIFS(Plan!G$3:G$302,Plan!$A$3:$A$302,$A$255,Plan!$C$3:$C$302,"Tentative"))</f>
        <v/>
      </c>
      <c r="F257" s="18">
        <f>IF($A$255="","",SUMIFS(Plan!H$3:H$302,Plan!$A$3:$A$302,$A$255,Plan!$C$3:$C$302,"Tentative"))</f>
        <v/>
      </c>
      <c r="G257" s="18">
        <f>IF($A$255="","",SUMIFS(Plan!I$3:I$302,Plan!$A$3:$A$302,$A$255,Plan!$C$3:$C$302,"Tentative"))</f>
        <v/>
      </c>
      <c r="H257" s="18">
        <f>IF($A$255="","",SUMIFS(Plan!J$3:J$302,Plan!$A$3:$A$302,$A$255,Plan!$C$3:$C$302,"Tentative"))</f>
        <v/>
      </c>
      <c r="I257" s="18">
        <f>IF($A$255="","",SUMIFS(Plan!K$3:K$302,Plan!$A$3:$A$302,$A$255,Plan!$C$3:$C$302,"Tentative"))</f>
        <v/>
      </c>
      <c r="J257" s="18">
        <f>IF($A$255="","",SUMIFS(Plan!L$3:L$302,Plan!$A$3:$A$302,$A$255,Plan!$C$3:$C$302,"Tentative"))</f>
        <v/>
      </c>
      <c r="K257" s="18">
        <f>IF($A$255="","",SUMIFS(Plan!M$3:M$302,Plan!$A$3:$A$302,$A$255,Plan!$C$3:$C$302,"Tentative"))</f>
        <v/>
      </c>
      <c r="L257" s="18">
        <f>IF($A$255="","",SUMIFS(Plan!N$3:N$302,Plan!$A$3:$A$302,$A$255,Plan!$C$3:$C$302,"Tentative"))</f>
        <v/>
      </c>
      <c r="M257" s="18">
        <f>IF($A$255="","",SUMIFS(Plan!O$3:O$302,Plan!$A$3:$A$302,$A$255,Plan!$C$3:$C$302,"Tentative"))</f>
        <v/>
      </c>
      <c r="N257" s="18">
        <f>IF($A$255="","",SUMIFS(Plan!P$3:P$302,Plan!$A$3:$A$302,$A$255,Plan!$C$3:$C$302,"Tentative"))</f>
        <v/>
      </c>
    </row>
    <row r="258">
      <c r="B258">
        <f>IF($A$255="","","Weighted tentative")</f>
        <v/>
      </c>
      <c r="C258" s="18">
        <f>IF($A$255="","",SUMPRODUCT((Plan!$A$3:$A$302=$A$255)*(Plan!$C$3:$C$302="Tentative")*Plan!E$3:E$302*Plan!$D$3:$D$302))</f>
        <v/>
      </c>
      <c r="D258" s="18">
        <f>IF($A$255="","",SUMPRODUCT((Plan!$A$3:$A$302=$A$255)*(Plan!$C$3:$C$302="Tentative")*Plan!F$3:F$302*Plan!$D$3:$D$302))</f>
        <v/>
      </c>
      <c r="E258" s="18">
        <f>IF($A$255="","",SUMPRODUCT((Plan!$A$3:$A$302=$A$255)*(Plan!$C$3:$C$302="Tentative")*Plan!G$3:G$302*Plan!$D$3:$D$302))</f>
        <v/>
      </c>
      <c r="F258" s="18">
        <f>IF($A$255="","",SUMPRODUCT((Plan!$A$3:$A$302=$A$255)*(Plan!$C$3:$C$302="Tentative")*Plan!H$3:H$302*Plan!$D$3:$D$302))</f>
        <v/>
      </c>
      <c r="G258" s="18">
        <f>IF($A$255="","",SUMPRODUCT((Plan!$A$3:$A$302=$A$255)*(Plan!$C$3:$C$302="Tentative")*Plan!I$3:I$302*Plan!$D$3:$D$302))</f>
        <v/>
      </c>
      <c r="H258" s="18">
        <f>IF($A$255="","",SUMPRODUCT((Plan!$A$3:$A$302=$A$255)*(Plan!$C$3:$C$302="Tentative")*Plan!J$3:J$302*Plan!$D$3:$D$302))</f>
        <v/>
      </c>
      <c r="I258" s="18">
        <f>IF($A$255="","",SUMPRODUCT((Plan!$A$3:$A$302=$A$255)*(Plan!$C$3:$C$302="Tentative")*Plan!K$3:K$302*Plan!$D$3:$D$302))</f>
        <v/>
      </c>
      <c r="J258" s="18">
        <f>IF($A$255="","",SUMPRODUCT((Plan!$A$3:$A$302=$A$255)*(Plan!$C$3:$C$302="Tentative")*Plan!L$3:L$302*Plan!$D$3:$D$302))</f>
        <v/>
      </c>
      <c r="K258" s="18">
        <f>IF($A$255="","",SUMPRODUCT((Plan!$A$3:$A$302=$A$255)*(Plan!$C$3:$C$302="Tentative")*Plan!M$3:M$302*Plan!$D$3:$D$302))</f>
        <v/>
      </c>
      <c r="L258" s="18">
        <f>IF($A$255="","",SUMPRODUCT((Plan!$A$3:$A$302=$A$255)*(Plan!$C$3:$C$302="Tentative")*Plan!N$3:N$302*Plan!$D$3:$D$302))</f>
        <v/>
      </c>
      <c r="M258" s="18">
        <f>IF($A$255="","",SUMPRODUCT((Plan!$A$3:$A$302=$A$255)*(Plan!$C$3:$C$302="Tentative")*Plan!O$3:O$302*Plan!$D$3:$D$302))</f>
        <v/>
      </c>
      <c r="N258" s="18">
        <f>IF($A$255="","",SUMPRODUCT((Plan!$A$3:$A$302=$A$255)*(Plan!$C$3:$C$302="Tentative")*Plan!P$3:P$302*Plan!$D$3:$D$302))</f>
        <v/>
      </c>
    </row>
    <row r="259">
      <c r="B259">
        <f>IF($A$255="","","% booked (confirmed + weighted)")</f>
        <v/>
      </c>
      <c r="C259" s="19">
        <f>IF($A$255="","",IF(C255=0,"",(C256+C258)/C255))</f>
        <v/>
      </c>
      <c r="D259" s="19">
        <f>IF($A$255="","",IF(D255=0,"",(D256+D258)/D255))</f>
        <v/>
      </c>
      <c r="E259" s="19">
        <f>IF($A$255="","",IF(E255=0,"",(E256+E258)/E255))</f>
        <v/>
      </c>
      <c r="F259" s="19">
        <f>IF($A$255="","",IF(F255=0,"",(F256+F258)/F255))</f>
        <v/>
      </c>
      <c r="G259" s="19">
        <f>IF($A$255="","",IF(G255=0,"",(G256+G258)/G255))</f>
        <v/>
      </c>
      <c r="H259" s="19">
        <f>IF($A$255="","",IF(H255=0,"",(H256+H258)/H255))</f>
        <v/>
      </c>
      <c r="I259" s="19">
        <f>IF($A$255="","",IF(I255=0,"",(I256+I258)/I255))</f>
        <v/>
      </c>
      <c r="J259" s="19">
        <f>IF($A$255="","",IF(J255=0,"",(J256+J258)/J255))</f>
        <v/>
      </c>
      <c r="K259" s="19">
        <f>IF($A$255="","",IF(K255=0,"",(K256+K258)/K255))</f>
        <v/>
      </c>
      <c r="L259" s="19">
        <f>IF($A$255="","",IF(L255=0,"",(L256+L258)/L255))</f>
        <v/>
      </c>
      <c r="M259" s="19">
        <f>IF($A$255="","",IF(M255=0,"",(M256+M258)/M255))</f>
        <v/>
      </c>
      <c r="N259" s="19">
        <f>IF($A$255="","",IF(N255=0,"",(N256+N258)/N255))</f>
        <v/>
      </c>
    </row>
    <row r="260">
      <c r="B260">
        <f>IF($A$255="","","Status")</f>
        <v/>
      </c>
      <c r="C260">
        <f>IF($A$255="","",IF(C255=0,IF(C256+C257&gt;0,"Booked while off","Off"),IF(C259&gt;OverAbove,"Over",IF(C259&lt;UnderBelow,"Under","OK"))))</f>
        <v/>
      </c>
      <c r="D260">
        <f>IF($A$255="","",IF(D255=0,IF(D256+D257&gt;0,"Booked while off","Off"),IF(D259&gt;OverAbove,"Over",IF(D259&lt;UnderBelow,"Under","OK"))))</f>
        <v/>
      </c>
      <c r="E260">
        <f>IF($A$255="","",IF(E255=0,IF(E256+E257&gt;0,"Booked while off","Off"),IF(E259&gt;OverAbove,"Over",IF(E259&lt;UnderBelow,"Under","OK"))))</f>
        <v/>
      </c>
      <c r="F260">
        <f>IF($A$255="","",IF(F255=0,IF(F256+F257&gt;0,"Booked while off","Off"),IF(F259&gt;OverAbove,"Over",IF(F259&lt;UnderBelow,"Under","OK"))))</f>
        <v/>
      </c>
      <c r="G260">
        <f>IF($A$255="","",IF(G255=0,IF(G256+G257&gt;0,"Booked while off","Off"),IF(G259&gt;OverAbove,"Over",IF(G259&lt;UnderBelow,"Under","OK"))))</f>
        <v/>
      </c>
      <c r="H260">
        <f>IF($A$255="","",IF(H255=0,IF(H256+H257&gt;0,"Booked while off","Off"),IF(H259&gt;OverAbove,"Over",IF(H259&lt;UnderBelow,"Under","OK"))))</f>
        <v/>
      </c>
      <c r="I260">
        <f>IF($A$255="","",IF(I255=0,IF(I256+I257&gt;0,"Booked while off","Off"),IF(I259&gt;OverAbove,"Over",IF(I259&lt;UnderBelow,"Under","OK"))))</f>
        <v/>
      </c>
      <c r="J260">
        <f>IF($A$255="","",IF(J255=0,IF(J256+J257&gt;0,"Booked while off","Off"),IF(J259&gt;OverAbove,"Over",IF(J259&lt;UnderBelow,"Under","OK"))))</f>
        <v/>
      </c>
      <c r="K260">
        <f>IF($A$255="","",IF(K255=0,IF(K256+K257&gt;0,"Booked while off","Off"),IF(K259&gt;OverAbove,"Over",IF(K259&lt;UnderBelow,"Under","OK"))))</f>
        <v/>
      </c>
      <c r="L260">
        <f>IF($A$255="","",IF(L255=0,IF(L256+L257&gt;0,"Booked while off","Off"),IF(L259&gt;OverAbove,"Over",IF(L259&lt;UnderBelow,"Under","OK"))))</f>
        <v/>
      </c>
      <c r="M260">
        <f>IF($A$255="","",IF(M255=0,IF(M256+M257&gt;0,"Booked while off","Off"),IF(M259&gt;OverAbove,"Over",IF(M259&lt;UnderBelow,"Under","OK"))))</f>
        <v/>
      </c>
      <c r="N260">
        <f>IF($A$255="","",IF(N255=0,IF(N256+N257&gt;0,"Booked while off","Off"),IF(N259&gt;OverAbove,"Over",IF(N259&lt;UnderBelow,"Under","OK"))))</f>
        <v/>
      </c>
    </row>
    <row r="261"/>
    <row r="262">
      <c r="A262" s="2">
        <f>IF(People!$A$40="","",People!$A$40)</f>
        <v/>
      </c>
      <c r="B262">
        <f>IF($A$262="","","Available")</f>
        <v/>
      </c>
      <c r="C262" s="18">
        <f>IF($A$262="","",MAX(0,People!$C$40-Leave!B40*HoursPerDay))</f>
        <v/>
      </c>
      <c r="D262" s="18">
        <f>IF($A$262="","",MAX(0,People!$C$40-Leave!C40*HoursPerDay))</f>
        <v/>
      </c>
      <c r="E262" s="18">
        <f>IF($A$262="","",MAX(0,People!$C$40-Leave!D40*HoursPerDay))</f>
        <v/>
      </c>
      <c r="F262" s="18">
        <f>IF($A$262="","",MAX(0,People!$C$40-Leave!E40*HoursPerDay))</f>
        <v/>
      </c>
      <c r="G262" s="18">
        <f>IF($A$262="","",MAX(0,People!$C$40-Leave!F40*HoursPerDay))</f>
        <v/>
      </c>
      <c r="H262" s="18">
        <f>IF($A$262="","",MAX(0,People!$C$40-Leave!G40*HoursPerDay))</f>
        <v/>
      </c>
      <c r="I262" s="18">
        <f>IF($A$262="","",MAX(0,People!$C$40-Leave!H40*HoursPerDay))</f>
        <v/>
      </c>
      <c r="J262" s="18">
        <f>IF($A$262="","",MAX(0,People!$C$40-Leave!I40*HoursPerDay))</f>
        <v/>
      </c>
      <c r="K262" s="18">
        <f>IF($A$262="","",MAX(0,People!$C$40-Leave!J40*HoursPerDay))</f>
        <v/>
      </c>
      <c r="L262" s="18">
        <f>IF($A$262="","",MAX(0,People!$C$40-Leave!K40*HoursPerDay))</f>
        <v/>
      </c>
      <c r="M262" s="18">
        <f>IF($A$262="","",MAX(0,People!$C$40-Leave!L40*HoursPerDay))</f>
        <v/>
      </c>
      <c r="N262" s="18">
        <f>IF($A$262="","",MAX(0,People!$C$40-Leave!M40*HoursPerDay))</f>
        <v/>
      </c>
    </row>
    <row r="263">
      <c r="B263">
        <f>IF($A$262="","","Confirmed")</f>
        <v/>
      </c>
      <c r="C263" s="18">
        <f>IF($A$262="","",SUMIFS(Plan!E$3:E$302,Plan!$A$3:$A$302,$A$262,Plan!$C$3:$C$302,"Confirmed"))</f>
        <v/>
      </c>
      <c r="D263" s="18">
        <f>IF($A$262="","",SUMIFS(Plan!F$3:F$302,Plan!$A$3:$A$302,$A$262,Plan!$C$3:$C$302,"Confirmed"))</f>
        <v/>
      </c>
      <c r="E263" s="18">
        <f>IF($A$262="","",SUMIFS(Plan!G$3:G$302,Plan!$A$3:$A$302,$A$262,Plan!$C$3:$C$302,"Confirmed"))</f>
        <v/>
      </c>
      <c r="F263" s="18">
        <f>IF($A$262="","",SUMIFS(Plan!H$3:H$302,Plan!$A$3:$A$302,$A$262,Plan!$C$3:$C$302,"Confirmed"))</f>
        <v/>
      </c>
      <c r="G263" s="18">
        <f>IF($A$262="","",SUMIFS(Plan!I$3:I$302,Plan!$A$3:$A$302,$A$262,Plan!$C$3:$C$302,"Confirmed"))</f>
        <v/>
      </c>
      <c r="H263" s="18">
        <f>IF($A$262="","",SUMIFS(Plan!J$3:J$302,Plan!$A$3:$A$302,$A$262,Plan!$C$3:$C$302,"Confirmed"))</f>
        <v/>
      </c>
      <c r="I263" s="18">
        <f>IF($A$262="","",SUMIFS(Plan!K$3:K$302,Plan!$A$3:$A$302,$A$262,Plan!$C$3:$C$302,"Confirmed"))</f>
        <v/>
      </c>
      <c r="J263" s="18">
        <f>IF($A$262="","",SUMIFS(Plan!L$3:L$302,Plan!$A$3:$A$302,$A$262,Plan!$C$3:$C$302,"Confirmed"))</f>
        <v/>
      </c>
      <c r="K263" s="18">
        <f>IF($A$262="","",SUMIFS(Plan!M$3:M$302,Plan!$A$3:$A$302,$A$262,Plan!$C$3:$C$302,"Confirmed"))</f>
        <v/>
      </c>
      <c r="L263" s="18">
        <f>IF($A$262="","",SUMIFS(Plan!N$3:N$302,Plan!$A$3:$A$302,$A$262,Plan!$C$3:$C$302,"Confirmed"))</f>
        <v/>
      </c>
      <c r="M263" s="18">
        <f>IF($A$262="","",SUMIFS(Plan!O$3:O$302,Plan!$A$3:$A$302,$A$262,Plan!$C$3:$C$302,"Confirmed"))</f>
        <v/>
      </c>
      <c r="N263" s="18">
        <f>IF($A$262="","",SUMIFS(Plan!P$3:P$302,Plan!$A$3:$A$302,$A$262,Plan!$C$3:$C$302,"Confirmed"))</f>
        <v/>
      </c>
    </row>
    <row r="264">
      <c r="B264">
        <f>IF($A$262="","","Tentative")</f>
        <v/>
      </c>
      <c r="C264" s="18">
        <f>IF($A$262="","",SUMIFS(Plan!E$3:E$302,Plan!$A$3:$A$302,$A$262,Plan!$C$3:$C$302,"Tentative"))</f>
        <v/>
      </c>
      <c r="D264" s="18">
        <f>IF($A$262="","",SUMIFS(Plan!F$3:F$302,Plan!$A$3:$A$302,$A$262,Plan!$C$3:$C$302,"Tentative"))</f>
        <v/>
      </c>
      <c r="E264" s="18">
        <f>IF($A$262="","",SUMIFS(Plan!G$3:G$302,Plan!$A$3:$A$302,$A$262,Plan!$C$3:$C$302,"Tentative"))</f>
        <v/>
      </c>
      <c r="F264" s="18">
        <f>IF($A$262="","",SUMIFS(Plan!H$3:H$302,Plan!$A$3:$A$302,$A$262,Plan!$C$3:$C$302,"Tentative"))</f>
        <v/>
      </c>
      <c r="G264" s="18">
        <f>IF($A$262="","",SUMIFS(Plan!I$3:I$302,Plan!$A$3:$A$302,$A$262,Plan!$C$3:$C$302,"Tentative"))</f>
        <v/>
      </c>
      <c r="H264" s="18">
        <f>IF($A$262="","",SUMIFS(Plan!J$3:J$302,Plan!$A$3:$A$302,$A$262,Plan!$C$3:$C$302,"Tentative"))</f>
        <v/>
      </c>
      <c r="I264" s="18">
        <f>IF($A$262="","",SUMIFS(Plan!K$3:K$302,Plan!$A$3:$A$302,$A$262,Plan!$C$3:$C$302,"Tentative"))</f>
        <v/>
      </c>
      <c r="J264" s="18">
        <f>IF($A$262="","",SUMIFS(Plan!L$3:L$302,Plan!$A$3:$A$302,$A$262,Plan!$C$3:$C$302,"Tentative"))</f>
        <v/>
      </c>
      <c r="K264" s="18">
        <f>IF($A$262="","",SUMIFS(Plan!M$3:M$302,Plan!$A$3:$A$302,$A$262,Plan!$C$3:$C$302,"Tentative"))</f>
        <v/>
      </c>
      <c r="L264" s="18">
        <f>IF($A$262="","",SUMIFS(Plan!N$3:N$302,Plan!$A$3:$A$302,$A$262,Plan!$C$3:$C$302,"Tentative"))</f>
        <v/>
      </c>
      <c r="M264" s="18">
        <f>IF($A$262="","",SUMIFS(Plan!O$3:O$302,Plan!$A$3:$A$302,$A$262,Plan!$C$3:$C$302,"Tentative"))</f>
        <v/>
      </c>
      <c r="N264" s="18">
        <f>IF($A$262="","",SUMIFS(Plan!P$3:P$302,Plan!$A$3:$A$302,$A$262,Plan!$C$3:$C$302,"Tentative"))</f>
        <v/>
      </c>
    </row>
    <row r="265">
      <c r="B265">
        <f>IF($A$262="","","Weighted tentative")</f>
        <v/>
      </c>
      <c r="C265" s="18">
        <f>IF($A$262="","",SUMPRODUCT((Plan!$A$3:$A$302=$A$262)*(Plan!$C$3:$C$302="Tentative")*Plan!E$3:E$302*Plan!$D$3:$D$302))</f>
        <v/>
      </c>
      <c r="D265" s="18">
        <f>IF($A$262="","",SUMPRODUCT((Plan!$A$3:$A$302=$A$262)*(Plan!$C$3:$C$302="Tentative")*Plan!F$3:F$302*Plan!$D$3:$D$302))</f>
        <v/>
      </c>
      <c r="E265" s="18">
        <f>IF($A$262="","",SUMPRODUCT((Plan!$A$3:$A$302=$A$262)*(Plan!$C$3:$C$302="Tentative")*Plan!G$3:G$302*Plan!$D$3:$D$302))</f>
        <v/>
      </c>
      <c r="F265" s="18">
        <f>IF($A$262="","",SUMPRODUCT((Plan!$A$3:$A$302=$A$262)*(Plan!$C$3:$C$302="Tentative")*Plan!H$3:H$302*Plan!$D$3:$D$302))</f>
        <v/>
      </c>
      <c r="G265" s="18">
        <f>IF($A$262="","",SUMPRODUCT((Plan!$A$3:$A$302=$A$262)*(Plan!$C$3:$C$302="Tentative")*Plan!I$3:I$302*Plan!$D$3:$D$302))</f>
        <v/>
      </c>
      <c r="H265" s="18">
        <f>IF($A$262="","",SUMPRODUCT((Plan!$A$3:$A$302=$A$262)*(Plan!$C$3:$C$302="Tentative")*Plan!J$3:J$302*Plan!$D$3:$D$302))</f>
        <v/>
      </c>
      <c r="I265" s="18">
        <f>IF($A$262="","",SUMPRODUCT((Plan!$A$3:$A$302=$A$262)*(Plan!$C$3:$C$302="Tentative")*Plan!K$3:K$302*Plan!$D$3:$D$302))</f>
        <v/>
      </c>
      <c r="J265" s="18">
        <f>IF($A$262="","",SUMPRODUCT((Plan!$A$3:$A$302=$A$262)*(Plan!$C$3:$C$302="Tentative")*Plan!L$3:L$302*Plan!$D$3:$D$302))</f>
        <v/>
      </c>
      <c r="K265" s="18">
        <f>IF($A$262="","",SUMPRODUCT((Plan!$A$3:$A$302=$A$262)*(Plan!$C$3:$C$302="Tentative")*Plan!M$3:M$302*Plan!$D$3:$D$302))</f>
        <v/>
      </c>
      <c r="L265" s="18">
        <f>IF($A$262="","",SUMPRODUCT((Plan!$A$3:$A$302=$A$262)*(Plan!$C$3:$C$302="Tentative")*Plan!N$3:N$302*Plan!$D$3:$D$302))</f>
        <v/>
      </c>
      <c r="M265" s="18">
        <f>IF($A$262="","",SUMPRODUCT((Plan!$A$3:$A$302=$A$262)*(Plan!$C$3:$C$302="Tentative")*Plan!O$3:O$302*Plan!$D$3:$D$302))</f>
        <v/>
      </c>
      <c r="N265" s="18">
        <f>IF($A$262="","",SUMPRODUCT((Plan!$A$3:$A$302=$A$262)*(Plan!$C$3:$C$302="Tentative")*Plan!P$3:P$302*Plan!$D$3:$D$302))</f>
        <v/>
      </c>
    </row>
    <row r="266">
      <c r="B266">
        <f>IF($A$262="","","% booked (confirmed + weighted)")</f>
        <v/>
      </c>
      <c r="C266" s="19">
        <f>IF($A$262="","",IF(C262=0,"",(C263+C265)/C262))</f>
        <v/>
      </c>
      <c r="D266" s="19">
        <f>IF($A$262="","",IF(D262=0,"",(D263+D265)/D262))</f>
        <v/>
      </c>
      <c r="E266" s="19">
        <f>IF($A$262="","",IF(E262=0,"",(E263+E265)/E262))</f>
        <v/>
      </c>
      <c r="F266" s="19">
        <f>IF($A$262="","",IF(F262=0,"",(F263+F265)/F262))</f>
        <v/>
      </c>
      <c r="G266" s="19">
        <f>IF($A$262="","",IF(G262=0,"",(G263+G265)/G262))</f>
        <v/>
      </c>
      <c r="H266" s="19">
        <f>IF($A$262="","",IF(H262=0,"",(H263+H265)/H262))</f>
        <v/>
      </c>
      <c r="I266" s="19">
        <f>IF($A$262="","",IF(I262=0,"",(I263+I265)/I262))</f>
        <v/>
      </c>
      <c r="J266" s="19">
        <f>IF($A$262="","",IF(J262=0,"",(J263+J265)/J262))</f>
        <v/>
      </c>
      <c r="K266" s="19">
        <f>IF($A$262="","",IF(K262=0,"",(K263+K265)/K262))</f>
        <v/>
      </c>
      <c r="L266" s="19">
        <f>IF($A$262="","",IF(L262=0,"",(L263+L265)/L262))</f>
        <v/>
      </c>
      <c r="M266" s="19">
        <f>IF($A$262="","",IF(M262=0,"",(M263+M265)/M262))</f>
        <v/>
      </c>
      <c r="N266" s="19">
        <f>IF($A$262="","",IF(N262=0,"",(N263+N265)/N262))</f>
        <v/>
      </c>
    </row>
    <row r="267">
      <c r="B267">
        <f>IF($A$262="","","Status")</f>
        <v/>
      </c>
      <c r="C267">
        <f>IF($A$262="","",IF(C262=0,IF(C263+C264&gt;0,"Booked while off","Off"),IF(C266&gt;OverAbove,"Over",IF(C266&lt;UnderBelow,"Under","OK"))))</f>
        <v/>
      </c>
      <c r="D267">
        <f>IF($A$262="","",IF(D262=0,IF(D263+D264&gt;0,"Booked while off","Off"),IF(D266&gt;OverAbove,"Over",IF(D266&lt;UnderBelow,"Under","OK"))))</f>
        <v/>
      </c>
      <c r="E267">
        <f>IF($A$262="","",IF(E262=0,IF(E263+E264&gt;0,"Booked while off","Off"),IF(E266&gt;OverAbove,"Over",IF(E266&lt;UnderBelow,"Under","OK"))))</f>
        <v/>
      </c>
      <c r="F267">
        <f>IF($A$262="","",IF(F262=0,IF(F263+F264&gt;0,"Booked while off","Off"),IF(F266&gt;OverAbove,"Over",IF(F266&lt;UnderBelow,"Under","OK"))))</f>
        <v/>
      </c>
      <c r="G267">
        <f>IF($A$262="","",IF(G262=0,IF(G263+G264&gt;0,"Booked while off","Off"),IF(G266&gt;OverAbove,"Over",IF(G266&lt;UnderBelow,"Under","OK"))))</f>
        <v/>
      </c>
      <c r="H267">
        <f>IF($A$262="","",IF(H262=0,IF(H263+H264&gt;0,"Booked while off","Off"),IF(H266&gt;OverAbove,"Over",IF(H266&lt;UnderBelow,"Under","OK"))))</f>
        <v/>
      </c>
      <c r="I267">
        <f>IF($A$262="","",IF(I262=0,IF(I263+I264&gt;0,"Booked while off","Off"),IF(I266&gt;OverAbove,"Over",IF(I266&lt;UnderBelow,"Under","OK"))))</f>
        <v/>
      </c>
      <c r="J267">
        <f>IF($A$262="","",IF(J262=0,IF(J263+J264&gt;0,"Booked while off","Off"),IF(J266&gt;OverAbove,"Over",IF(J266&lt;UnderBelow,"Under","OK"))))</f>
        <v/>
      </c>
      <c r="K267">
        <f>IF($A$262="","",IF(K262=0,IF(K263+K264&gt;0,"Booked while off","Off"),IF(K266&gt;OverAbove,"Over",IF(K266&lt;UnderBelow,"Under","OK"))))</f>
        <v/>
      </c>
      <c r="L267">
        <f>IF($A$262="","",IF(L262=0,IF(L263+L264&gt;0,"Booked while off","Off"),IF(L266&gt;OverAbove,"Over",IF(L266&lt;UnderBelow,"Under","OK"))))</f>
        <v/>
      </c>
      <c r="M267">
        <f>IF($A$262="","",IF(M262=0,IF(M263+M264&gt;0,"Booked while off","Off"),IF(M266&gt;OverAbove,"Over",IF(M266&lt;UnderBelow,"Under","OK"))))</f>
        <v/>
      </c>
      <c r="N267">
        <f>IF($A$262="","",IF(N262=0,IF(N263+N264&gt;0,"Booked while off","Off"),IF(N266&gt;OverAbove,"Over",IF(N266&lt;UnderBelow,"Under","OK"))))</f>
        <v/>
      </c>
    </row>
    <row r="268"/>
    <row r="269">
      <c r="A269" s="2">
        <f>IF(People!$A$41="","",People!$A$41)</f>
        <v/>
      </c>
      <c r="B269">
        <f>IF($A$269="","","Available")</f>
        <v/>
      </c>
      <c r="C269" s="18">
        <f>IF($A$269="","",MAX(0,People!$C$41-Leave!B41*HoursPerDay))</f>
        <v/>
      </c>
      <c r="D269" s="18">
        <f>IF($A$269="","",MAX(0,People!$C$41-Leave!C41*HoursPerDay))</f>
        <v/>
      </c>
      <c r="E269" s="18">
        <f>IF($A$269="","",MAX(0,People!$C$41-Leave!D41*HoursPerDay))</f>
        <v/>
      </c>
      <c r="F269" s="18">
        <f>IF($A$269="","",MAX(0,People!$C$41-Leave!E41*HoursPerDay))</f>
        <v/>
      </c>
      <c r="G269" s="18">
        <f>IF($A$269="","",MAX(0,People!$C$41-Leave!F41*HoursPerDay))</f>
        <v/>
      </c>
      <c r="H269" s="18">
        <f>IF($A$269="","",MAX(0,People!$C$41-Leave!G41*HoursPerDay))</f>
        <v/>
      </c>
      <c r="I269" s="18">
        <f>IF($A$269="","",MAX(0,People!$C$41-Leave!H41*HoursPerDay))</f>
        <v/>
      </c>
      <c r="J269" s="18">
        <f>IF($A$269="","",MAX(0,People!$C$41-Leave!I41*HoursPerDay))</f>
        <v/>
      </c>
      <c r="K269" s="18">
        <f>IF($A$269="","",MAX(0,People!$C$41-Leave!J41*HoursPerDay))</f>
        <v/>
      </c>
      <c r="L269" s="18">
        <f>IF($A$269="","",MAX(0,People!$C$41-Leave!K41*HoursPerDay))</f>
        <v/>
      </c>
      <c r="M269" s="18">
        <f>IF($A$269="","",MAX(0,People!$C$41-Leave!L41*HoursPerDay))</f>
        <v/>
      </c>
      <c r="N269" s="18">
        <f>IF($A$269="","",MAX(0,People!$C$41-Leave!M41*HoursPerDay))</f>
        <v/>
      </c>
    </row>
    <row r="270">
      <c r="B270">
        <f>IF($A$269="","","Confirmed")</f>
        <v/>
      </c>
      <c r="C270" s="18">
        <f>IF($A$269="","",SUMIFS(Plan!E$3:E$302,Plan!$A$3:$A$302,$A$269,Plan!$C$3:$C$302,"Confirmed"))</f>
        <v/>
      </c>
      <c r="D270" s="18">
        <f>IF($A$269="","",SUMIFS(Plan!F$3:F$302,Plan!$A$3:$A$302,$A$269,Plan!$C$3:$C$302,"Confirmed"))</f>
        <v/>
      </c>
      <c r="E270" s="18">
        <f>IF($A$269="","",SUMIFS(Plan!G$3:G$302,Plan!$A$3:$A$302,$A$269,Plan!$C$3:$C$302,"Confirmed"))</f>
        <v/>
      </c>
      <c r="F270" s="18">
        <f>IF($A$269="","",SUMIFS(Plan!H$3:H$302,Plan!$A$3:$A$302,$A$269,Plan!$C$3:$C$302,"Confirmed"))</f>
        <v/>
      </c>
      <c r="G270" s="18">
        <f>IF($A$269="","",SUMIFS(Plan!I$3:I$302,Plan!$A$3:$A$302,$A$269,Plan!$C$3:$C$302,"Confirmed"))</f>
        <v/>
      </c>
      <c r="H270" s="18">
        <f>IF($A$269="","",SUMIFS(Plan!J$3:J$302,Plan!$A$3:$A$302,$A$269,Plan!$C$3:$C$302,"Confirmed"))</f>
        <v/>
      </c>
      <c r="I270" s="18">
        <f>IF($A$269="","",SUMIFS(Plan!K$3:K$302,Plan!$A$3:$A$302,$A$269,Plan!$C$3:$C$302,"Confirmed"))</f>
        <v/>
      </c>
      <c r="J270" s="18">
        <f>IF($A$269="","",SUMIFS(Plan!L$3:L$302,Plan!$A$3:$A$302,$A$269,Plan!$C$3:$C$302,"Confirmed"))</f>
        <v/>
      </c>
      <c r="K270" s="18">
        <f>IF($A$269="","",SUMIFS(Plan!M$3:M$302,Plan!$A$3:$A$302,$A$269,Plan!$C$3:$C$302,"Confirmed"))</f>
        <v/>
      </c>
      <c r="L270" s="18">
        <f>IF($A$269="","",SUMIFS(Plan!N$3:N$302,Plan!$A$3:$A$302,$A$269,Plan!$C$3:$C$302,"Confirmed"))</f>
        <v/>
      </c>
      <c r="M270" s="18">
        <f>IF($A$269="","",SUMIFS(Plan!O$3:O$302,Plan!$A$3:$A$302,$A$269,Plan!$C$3:$C$302,"Confirmed"))</f>
        <v/>
      </c>
      <c r="N270" s="18">
        <f>IF($A$269="","",SUMIFS(Plan!P$3:P$302,Plan!$A$3:$A$302,$A$269,Plan!$C$3:$C$302,"Confirmed"))</f>
        <v/>
      </c>
    </row>
    <row r="271">
      <c r="B271">
        <f>IF($A$269="","","Tentative")</f>
        <v/>
      </c>
      <c r="C271" s="18">
        <f>IF($A$269="","",SUMIFS(Plan!E$3:E$302,Plan!$A$3:$A$302,$A$269,Plan!$C$3:$C$302,"Tentative"))</f>
        <v/>
      </c>
      <c r="D271" s="18">
        <f>IF($A$269="","",SUMIFS(Plan!F$3:F$302,Plan!$A$3:$A$302,$A$269,Plan!$C$3:$C$302,"Tentative"))</f>
        <v/>
      </c>
      <c r="E271" s="18">
        <f>IF($A$269="","",SUMIFS(Plan!G$3:G$302,Plan!$A$3:$A$302,$A$269,Plan!$C$3:$C$302,"Tentative"))</f>
        <v/>
      </c>
      <c r="F271" s="18">
        <f>IF($A$269="","",SUMIFS(Plan!H$3:H$302,Plan!$A$3:$A$302,$A$269,Plan!$C$3:$C$302,"Tentative"))</f>
        <v/>
      </c>
      <c r="G271" s="18">
        <f>IF($A$269="","",SUMIFS(Plan!I$3:I$302,Plan!$A$3:$A$302,$A$269,Plan!$C$3:$C$302,"Tentative"))</f>
        <v/>
      </c>
      <c r="H271" s="18">
        <f>IF($A$269="","",SUMIFS(Plan!J$3:J$302,Plan!$A$3:$A$302,$A$269,Plan!$C$3:$C$302,"Tentative"))</f>
        <v/>
      </c>
      <c r="I271" s="18">
        <f>IF($A$269="","",SUMIFS(Plan!K$3:K$302,Plan!$A$3:$A$302,$A$269,Plan!$C$3:$C$302,"Tentative"))</f>
        <v/>
      </c>
      <c r="J271" s="18">
        <f>IF($A$269="","",SUMIFS(Plan!L$3:L$302,Plan!$A$3:$A$302,$A$269,Plan!$C$3:$C$302,"Tentative"))</f>
        <v/>
      </c>
      <c r="K271" s="18">
        <f>IF($A$269="","",SUMIFS(Plan!M$3:M$302,Plan!$A$3:$A$302,$A$269,Plan!$C$3:$C$302,"Tentative"))</f>
        <v/>
      </c>
      <c r="L271" s="18">
        <f>IF($A$269="","",SUMIFS(Plan!N$3:N$302,Plan!$A$3:$A$302,$A$269,Plan!$C$3:$C$302,"Tentative"))</f>
        <v/>
      </c>
      <c r="M271" s="18">
        <f>IF($A$269="","",SUMIFS(Plan!O$3:O$302,Plan!$A$3:$A$302,$A$269,Plan!$C$3:$C$302,"Tentative"))</f>
        <v/>
      </c>
      <c r="N271" s="18">
        <f>IF($A$269="","",SUMIFS(Plan!P$3:P$302,Plan!$A$3:$A$302,$A$269,Plan!$C$3:$C$302,"Tentative"))</f>
        <v/>
      </c>
    </row>
    <row r="272">
      <c r="B272">
        <f>IF($A$269="","","Weighted tentative")</f>
        <v/>
      </c>
      <c r="C272" s="18">
        <f>IF($A$269="","",SUMPRODUCT((Plan!$A$3:$A$302=$A$269)*(Plan!$C$3:$C$302="Tentative")*Plan!E$3:E$302*Plan!$D$3:$D$302))</f>
        <v/>
      </c>
      <c r="D272" s="18">
        <f>IF($A$269="","",SUMPRODUCT((Plan!$A$3:$A$302=$A$269)*(Plan!$C$3:$C$302="Tentative")*Plan!F$3:F$302*Plan!$D$3:$D$302))</f>
        <v/>
      </c>
      <c r="E272" s="18">
        <f>IF($A$269="","",SUMPRODUCT((Plan!$A$3:$A$302=$A$269)*(Plan!$C$3:$C$302="Tentative")*Plan!G$3:G$302*Plan!$D$3:$D$302))</f>
        <v/>
      </c>
      <c r="F272" s="18">
        <f>IF($A$269="","",SUMPRODUCT((Plan!$A$3:$A$302=$A$269)*(Plan!$C$3:$C$302="Tentative")*Plan!H$3:H$302*Plan!$D$3:$D$302))</f>
        <v/>
      </c>
      <c r="G272" s="18">
        <f>IF($A$269="","",SUMPRODUCT((Plan!$A$3:$A$302=$A$269)*(Plan!$C$3:$C$302="Tentative")*Plan!I$3:I$302*Plan!$D$3:$D$302))</f>
        <v/>
      </c>
      <c r="H272" s="18">
        <f>IF($A$269="","",SUMPRODUCT((Plan!$A$3:$A$302=$A$269)*(Plan!$C$3:$C$302="Tentative")*Plan!J$3:J$302*Plan!$D$3:$D$302))</f>
        <v/>
      </c>
      <c r="I272" s="18">
        <f>IF($A$269="","",SUMPRODUCT((Plan!$A$3:$A$302=$A$269)*(Plan!$C$3:$C$302="Tentative")*Plan!K$3:K$302*Plan!$D$3:$D$302))</f>
        <v/>
      </c>
      <c r="J272" s="18">
        <f>IF($A$269="","",SUMPRODUCT((Plan!$A$3:$A$302=$A$269)*(Plan!$C$3:$C$302="Tentative")*Plan!L$3:L$302*Plan!$D$3:$D$302))</f>
        <v/>
      </c>
      <c r="K272" s="18">
        <f>IF($A$269="","",SUMPRODUCT((Plan!$A$3:$A$302=$A$269)*(Plan!$C$3:$C$302="Tentative")*Plan!M$3:M$302*Plan!$D$3:$D$302))</f>
        <v/>
      </c>
      <c r="L272" s="18">
        <f>IF($A$269="","",SUMPRODUCT((Plan!$A$3:$A$302=$A$269)*(Plan!$C$3:$C$302="Tentative")*Plan!N$3:N$302*Plan!$D$3:$D$302))</f>
        <v/>
      </c>
      <c r="M272" s="18">
        <f>IF($A$269="","",SUMPRODUCT((Plan!$A$3:$A$302=$A$269)*(Plan!$C$3:$C$302="Tentative")*Plan!O$3:O$302*Plan!$D$3:$D$302))</f>
        <v/>
      </c>
      <c r="N272" s="18">
        <f>IF($A$269="","",SUMPRODUCT((Plan!$A$3:$A$302=$A$269)*(Plan!$C$3:$C$302="Tentative")*Plan!P$3:P$302*Plan!$D$3:$D$302))</f>
        <v/>
      </c>
    </row>
    <row r="273">
      <c r="B273">
        <f>IF($A$269="","","% booked (confirmed + weighted)")</f>
        <v/>
      </c>
      <c r="C273" s="19">
        <f>IF($A$269="","",IF(C269=0,"",(C270+C272)/C269))</f>
        <v/>
      </c>
      <c r="D273" s="19">
        <f>IF($A$269="","",IF(D269=0,"",(D270+D272)/D269))</f>
        <v/>
      </c>
      <c r="E273" s="19">
        <f>IF($A$269="","",IF(E269=0,"",(E270+E272)/E269))</f>
        <v/>
      </c>
      <c r="F273" s="19">
        <f>IF($A$269="","",IF(F269=0,"",(F270+F272)/F269))</f>
        <v/>
      </c>
      <c r="G273" s="19">
        <f>IF($A$269="","",IF(G269=0,"",(G270+G272)/G269))</f>
        <v/>
      </c>
      <c r="H273" s="19">
        <f>IF($A$269="","",IF(H269=0,"",(H270+H272)/H269))</f>
        <v/>
      </c>
      <c r="I273" s="19">
        <f>IF($A$269="","",IF(I269=0,"",(I270+I272)/I269))</f>
        <v/>
      </c>
      <c r="J273" s="19">
        <f>IF($A$269="","",IF(J269=0,"",(J270+J272)/J269))</f>
        <v/>
      </c>
      <c r="K273" s="19">
        <f>IF($A$269="","",IF(K269=0,"",(K270+K272)/K269))</f>
        <v/>
      </c>
      <c r="L273" s="19">
        <f>IF($A$269="","",IF(L269=0,"",(L270+L272)/L269))</f>
        <v/>
      </c>
      <c r="M273" s="19">
        <f>IF($A$269="","",IF(M269=0,"",(M270+M272)/M269))</f>
        <v/>
      </c>
      <c r="N273" s="19">
        <f>IF($A$269="","",IF(N269=0,"",(N270+N272)/N269))</f>
        <v/>
      </c>
    </row>
    <row r="274">
      <c r="B274">
        <f>IF($A$269="","","Status")</f>
        <v/>
      </c>
      <c r="C274">
        <f>IF($A$269="","",IF(C269=0,IF(C270+C271&gt;0,"Booked while off","Off"),IF(C273&gt;OverAbove,"Over",IF(C273&lt;UnderBelow,"Under","OK"))))</f>
        <v/>
      </c>
      <c r="D274">
        <f>IF($A$269="","",IF(D269=0,IF(D270+D271&gt;0,"Booked while off","Off"),IF(D273&gt;OverAbove,"Over",IF(D273&lt;UnderBelow,"Under","OK"))))</f>
        <v/>
      </c>
      <c r="E274">
        <f>IF($A$269="","",IF(E269=0,IF(E270+E271&gt;0,"Booked while off","Off"),IF(E273&gt;OverAbove,"Over",IF(E273&lt;UnderBelow,"Under","OK"))))</f>
        <v/>
      </c>
      <c r="F274">
        <f>IF($A$269="","",IF(F269=0,IF(F270+F271&gt;0,"Booked while off","Off"),IF(F273&gt;OverAbove,"Over",IF(F273&lt;UnderBelow,"Under","OK"))))</f>
        <v/>
      </c>
      <c r="G274">
        <f>IF($A$269="","",IF(G269=0,IF(G270+G271&gt;0,"Booked while off","Off"),IF(G273&gt;OverAbove,"Over",IF(G273&lt;UnderBelow,"Under","OK"))))</f>
        <v/>
      </c>
      <c r="H274">
        <f>IF($A$269="","",IF(H269=0,IF(H270+H271&gt;0,"Booked while off","Off"),IF(H273&gt;OverAbove,"Over",IF(H273&lt;UnderBelow,"Under","OK"))))</f>
        <v/>
      </c>
      <c r="I274">
        <f>IF($A$269="","",IF(I269=0,IF(I270+I271&gt;0,"Booked while off","Off"),IF(I273&gt;OverAbove,"Over",IF(I273&lt;UnderBelow,"Under","OK"))))</f>
        <v/>
      </c>
      <c r="J274">
        <f>IF($A$269="","",IF(J269=0,IF(J270+J271&gt;0,"Booked while off","Off"),IF(J273&gt;OverAbove,"Over",IF(J273&lt;UnderBelow,"Under","OK"))))</f>
        <v/>
      </c>
      <c r="K274">
        <f>IF($A$269="","",IF(K269=0,IF(K270+K271&gt;0,"Booked while off","Off"),IF(K273&gt;OverAbove,"Over",IF(K273&lt;UnderBelow,"Under","OK"))))</f>
        <v/>
      </c>
      <c r="L274">
        <f>IF($A$269="","",IF(L269=0,IF(L270+L271&gt;0,"Booked while off","Off"),IF(L273&gt;OverAbove,"Over",IF(L273&lt;UnderBelow,"Under","OK"))))</f>
        <v/>
      </c>
      <c r="M274">
        <f>IF($A$269="","",IF(M269=0,IF(M270+M271&gt;0,"Booked while off","Off"),IF(M273&gt;OverAbove,"Over",IF(M273&lt;UnderBelow,"Under","OK"))))</f>
        <v/>
      </c>
      <c r="N274">
        <f>IF($A$269="","",IF(N269=0,IF(N270+N271&gt;0,"Booked while off","Off"),IF(N273&gt;OverAbove,"Over",IF(N273&lt;UnderBelow,"Under","OK"))))</f>
        <v/>
      </c>
    </row>
    <row r="275"/>
    <row r="276">
      <c r="A276" s="2">
        <f>IF(People!$A$42="","",People!$A$42)</f>
        <v/>
      </c>
      <c r="B276">
        <f>IF($A$276="","","Available")</f>
        <v/>
      </c>
      <c r="C276" s="18">
        <f>IF($A$276="","",MAX(0,People!$C$42-Leave!B42*HoursPerDay))</f>
        <v/>
      </c>
      <c r="D276" s="18">
        <f>IF($A$276="","",MAX(0,People!$C$42-Leave!C42*HoursPerDay))</f>
        <v/>
      </c>
      <c r="E276" s="18">
        <f>IF($A$276="","",MAX(0,People!$C$42-Leave!D42*HoursPerDay))</f>
        <v/>
      </c>
      <c r="F276" s="18">
        <f>IF($A$276="","",MAX(0,People!$C$42-Leave!E42*HoursPerDay))</f>
        <v/>
      </c>
      <c r="G276" s="18">
        <f>IF($A$276="","",MAX(0,People!$C$42-Leave!F42*HoursPerDay))</f>
        <v/>
      </c>
      <c r="H276" s="18">
        <f>IF($A$276="","",MAX(0,People!$C$42-Leave!G42*HoursPerDay))</f>
        <v/>
      </c>
      <c r="I276" s="18">
        <f>IF($A$276="","",MAX(0,People!$C$42-Leave!H42*HoursPerDay))</f>
        <v/>
      </c>
      <c r="J276" s="18">
        <f>IF($A$276="","",MAX(0,People!$C$42-Leave!I42*HoursPerDay))</f>
        <v/>
      </c>
      <c r="K276" s="18">
        <f>IF($A$276="","",MAX(0,People!$C$42-Leave!J42*HoursPerDay))</f>
        <v/>
      </c>
      <c r="L276" s="18">
        <f>IF($A$276="","",MAX(0,People!$C$42-Leave!K42*HoursPerDay))</f>
        <v/>
      </c>
      <c r="M276" s="18">
        <f>IF($A$276="","",MAX(0,People!$C$42-Leave!L42*HoursPerDay))</f>
        <v/>
      </c>
      <c r="N276" s="18">
        <f>IF($A$276="","",MAX(0,People!$C$42-Leave!M42*HoursPerDay))</f>
        <v/>
      </c>
    </row>
    <row r="277">
      <c r="B277">
        <f>IF($A$276="","","Confirmed")</f>
        <v/>
      </c>
      <c r="C277" s="18">
        <f>IF($A$276="","",SUMIFS(Plan!E$3:E$302,Plan!$A$3:$A$302,$A$276,Plan!$C$3:$C$302,"Confirmed"))</f>
        <v/>
      </c>
      <c r="D277" s="18">
        <f>IF($A$276="","",SUMIFS(Plan!F$3:F$302,Plan!$A$3:$A$302,$A$276,Plan!$C$3:$C$302,"Confirmed"))</f>
        <v/>
      </c>
      <c r="E277" s="18">
        <f>IF($A$276="","",SUMIFS(Plan!G$3:G$302,Plan!$A$3:$A$302,$A$276,Plan!$C$3:$C$302,"Confirmed"))</f>
        <v/>
      </c>
      <c r="F277" s="18">
        <f>IF($A$276="","",SUMIFS(Plan!H$3:H$302,Plan!$A$3:$A$302,$A$276,Plan!$C$3:$C$302,"Confirmed"))</f>
        <v/>
      </c>
      <c r="G277" s="18">
        <f>IF($A$276="","",SUMIFS(Plan!I$3:I$302,Plan!$A$3:$A$302,$A$276,Plan!$C$3:$C$302,"Confirmed"))</f>
        <v/>
      </c>
      <c r="H277" s="18">
        <f>IF($A$276="","",SUMIFS(Plan!J$3:J$302,Plan!$A$3:$A$302,$A$276,Plan!$C$3:$C$302,"Confirmed"))</f>
        <v/>
      </c>
      <c r="I277" s="18">
        <f>IF($A$276="","",SUMIFS(Plan!K$3:K$302,Plan!$A$3:$A$302,$A$276,Plan!$C$3:$C$302,"Confirmed"))</f>
        <v/>
      </c>
      <c r="J277" s="18">
        <f>IF($A$276="","",SUMIFS(Plan!L$3:L$302,Plan!$A$3:$A$302,$A$276,Plan!$C$3:$C$302,"Confirmed"))</f>
        <v/>
      </c>
      <c r="K277" s="18">
        <f>IF($A$276="","",SUMIFS(Plan!M$3:M$302,Plan!$A$3:$A$302,$A$276,Plan!$C$3:$C$302,"Confirmed"))</f>
        <v/>
      </c>
      <c r="L277" s="18">
        <f>IF($A$276="","",SUMIFS(Plan!N$3:N$302,Plan!$A$3:$A$302,$A$276,Plan!$C$3:$C$302,"Confirmed"))</f>
        <v/>
      </c>
      <c r="M277" s="18">
        <f>IF($A$276="","",SUMIFS(Plan!O$3:O$302,Plan!$A$3:$A$302,$A$276,Plan!$C$3:$C$302,"Confirmed"))</f>
        <v/>
      </c>
      <c r="N277" s="18">
        <f>IF($A$276="","",SUMIFS(Plan!P$3:P$302,Plan!$A$3:$A$302,$A$276,Plan!$C$3:$C$302,"Confirmed"))</f>
        <v/>
      </c>
    </row>
    <row r="278">
      <c r="B278">
        <f>IF($A$276="","","Tentative")</f>
        <v/>
      </c>
      <c r="C278" s="18">
        <f>IF($A$276="","",SUMIFS(Plan!E$3:E$302,Plan!$A$3:$A$302,$A$276,Plan!$C$3:$C$302,"Tentative"))</f>
        <v/>
      </c>
      <c r="D278" s="18">
        <f>IF($A$276="","",SUMIFS(Plan!F$3:F$302,Plan!$A$3:$A$302,$A$276,Plan!$C$3:$C$302,"Tentative"))</f>
        <v/>
      </c>
      <c r="E278" s="18">
        <f>IF($A$276="","",SUMIFS(Plan!G$3:G$302,Plan!$A$3:$A$302,$A$276,Plan!$C$3:$C$302,"Tentative"))</f>
        <v/>
      </c>
      <c r="F278" s="18">
        <f>IF($A$276="","",SUMIFS(Plan!H$3:H$302,Plan!$A$3:$A$302,$A$276,Plan!$C$3:$C$302,"Tentative"))</f>
        <v/>
      </c>
      <c r="G278" s="18">
        <f>IF($A$276="","",SUMIFS(Plan!I$3:I$302,Plan!$A$3:$A$302,$A$276,Plan!$C$3:$C$302,"Tentative"))</f>
        <v/>
      </c>
      <c r="H278" s="18">
        <f>IF($A$276="","",SUMIFS(Plan!J$3:J$302,Plan!$A$3:$A$302,$A$276,Plan!$C$3:$C$302,"Tentative"))</f>
        <v/>
      </c>
      <c r="I278" s="18">
        <f>IF($A$276="","",SUMIFS(Plan!K$3:K$302,Plan!$A$3:$A$302,$A$276,Plan!$C$3:$C$302,"Tentative"))</f>
        <v/>
      </c>
      <c r="J278" s="18">
        <f>IF($A$276="","",SUMIFS(Plan!L$3:L$302,Plan!$A$3:$A$302,$A$276,Plan!$C$3:$C$302,"Tentative"))</f>
        <v/>
      </c>
      <c r="K278" s="18">
        <f>IF($A$276="","",SUMIFS(Plan!M$3:M$302,Plan!$A$3:$A$302,$A$276,Plan!$C$3:$C$302,"Tentative"))</f>
        <v/>
      </c>
      <c r="L278" s="18">
        <f>IF($A$276="","",SUMIFS(Plan!N$3:N$302,Plan!$A$3:$A$302,$A$276,Plan!$C$3:$C$302,"Tentative"))</f>
        <v/>
      </c>
      <c r="M278" s="18">
        <f>IF($A$276="","",SUMIFS(Plan!O$3:O$302,Plan!$A$3:$A$302,$A$276,Plan!$C$3:$C$302,"Tentative"))</f>
        <v/>
      </c>
      <c r="N278" s="18">
        <f>IF($A$276="","",SUMIFS(Plan!P$3:P$302,Plan!$A$3:$A$302,$A$276,Plan!$C$3:$C$302,"Tentative"))</f>
        <v/>
      </c>
    </row>
    <row r="279">
      <c r="B279">
        <f>IF($A$276="","","Weighted tentative")</f>
        <v/>
      </c>
      <c r="C279" s="18">
        <f>IF($A$276="","",SUMPRODUCT((Plan!$A$3:$A$302=$A$276)*(Plan!$C$3:$C$302="Tentative")*Plan!E$3:E$302*Plan!$D$3:$D$302))</f>
        <v/>
      </c>
      <c r="D279" s="18">
        <f>IF($A$276="","",SUMPRODUCT((Plan!$A$3:$A$302=$A$276)*(Plan!$C$3:$C$302="Tentative")*Plan!F$3:F$302*Plan!$D$3:$D$302))</f>
        <v/>
      </c>
      <c r="E279" s="18">
        <f>IF($A$276="","",SUMPRODUCT((Plan!$A$3:$A$302=$A$276)*(Plan!$C$3:$C$302="Tentative")*Plan!G$3:G$302*Plan!$D$3:$D$302))</f>
        <v/>
      </c>
      <c r="F279" s="18">
        <f>IF($A$276="","",SUMPRODUCT((Plan!$A$3:$A$302=$A$276)*(Plan!$C$3:$C$302="Tentative")*Plan!H$3:H$302*Plan!$D$3:$D$302))</f>
        <v/>
      </c>
      <c r="G279" s="18">
        <f>IF($A$276="","",SUMPRODUCT((Plan!$A$3:$A$302=$A$276)*(Plan!$C$3:$C$302="Tentative")*Plan!I$3:I$302*Plan!$D$3:$D$302))</f>
        <v/>
      </c>
      <c r="H279" s="18">
        <f>IF($A$276="","",SUMPRODUCT((Plan!$A$3:$A$302=$A$276)*(Plan!$C$3:$C$302="Tentative")*Plan!J$3:J$302*Plan!$D$3:$D$302))</f>
        <v/>
      </c>
      <c r="I279" s="18">
        <f>IF($A$276="","",SUMPRODUCT((Plan!$A$3:$A$302=$A$276)*(Plan!$C$3:$C$302="Tentative")*Plan!K$3:K$302*Plan!$D$3:$D$302))</f>
        <v/>
      </c>
      <c r="J279" s="18">
        <f>IF($A$276="","",SUMPRODUCT((Plan!$A$3:$A$302=$A$276)*(Plan!$C$3:$C$302="Tentative")*Plan!L$3:L$302*Plan!$D$3:$D$302))</f>
        <v/>
      </c>
      <c r="K279" s="18">
        <f>IF($A$276="","",SUMPRODUCT((Plan!$A$3:$A$302=$A$276)*(Plan!$C$3:$C$302="Tentative")*Plan!M$3:M$302*Plan!$D$3:$D$302))</f>
        <v/>
      </c>
      <c r="L279" s="18">
        <f>IF($A$276="","",SUMPRODUCT((Plan!$A$3:$A$302=$A$276)*(Plan!$C$3:$C$302="Tentative")*Plan!N$3:N$302*Plan!$D$3:$D$302))</f>
        <v/>
      </c>
      <c r="M279" s="18">
        <f>IF($A$276="","",SUMPRODUCT((Plan!$A$3:$A$302=$A$276)*(Plan!$C$3:$C$302="Tentative")*Plan!O$3:O$302*Plan!$D$3:$D$302))</f>
        <v/>
      </c>
      <c r="N279" s="18">
        <f>IF($A$276="","",SUMPRODUCT((Plan!$A$3:$A$302=$A$276)*(Plan!$C$3:$C$302="Tentative")*Plan!P$3:P$302*Plan!$D$3:$D$302))</f>
        <v/>
      </c>
    </row>
    <row r="280">
      <c r="B280">
        <f>IF($A$276="","","% booked (confirmed + weighted)")</f>
        <v/>
      </c>
      <c r="C280" s="19">
        <f>IF($A$276="","",IF(C276=0,"",(C277+C279)/C276))</f>
        <v/>
      </c>
      <c r="D280" s="19">
        <f>IF($A$276="","",IF(D276=0,"",(D277+D279)/D276))</f>
        <v/>
      </c>
      <c r="E280" s="19">
        <f>IF($A$276="","",IF(E276=0,"",(E277+E279)/E276))</f>
        <v/>
      </c>
      <c r="F280" s="19">
        <f>IF($A$276="","",IF(F276=0,"",(F277+F279)/F276))</f>
        <v/>
      </c>
      <c r="G280" s="19">
        <f>IF($A$276="","",IF(G276=0,"",(G277+G279)/G276))</f>
        <v/>
      </c>
      <c r="H280" s="19">
        <f>IF($A$276="","",IF(H276=0,"",(H277+H279)/H276))</f>
        <v/>
      </c>
      <c r="I280" s="19">
        <f>IF($A$276="","",IF(I276=0,"",(I277+I279)/I276))</f>
        <v/>
      </c>
      <c r="J280" s="19">
        <f>IF($A$276="","",IF(J276=0,"",(J277+J279)/J276))</f>
        <v/>
      </c>
      <c r="K280" s="19">
        <f>IF($A$276="","",IF(K276=0,"",(K277+K279)/K276))</f>
        <v/>
      </c>
      <c r="L280" s="19">
        <f>IF($A$276="","",IF(L276=0,"",(L277+L279)/L276))</f>
        <v/>
      </c>
      <c r="M280" s="19">
        <f>IF($A$276="","",IF(M276=0,"",(M277+M279)/M276))</f>
        <v/>
      </c>
      <c r="N280" s="19">
        <f>IF($A$276="","",IF(N276=0,"",(N277+N279)/N276))</f>
        <v/>
      </c>
    </row>
    <row r="281">
      <c r="B281">
        <f>IF($A$276="","","Status")</f>
        <v/>
      </c>
      <c r="C281">
        <f>IF($A$276="","",IF(C276=0,IF(C277+C278&gt;0,"Booked while off","Off"),IF(C280&gt;OverAbove,"Over",IF(C280&lt;UnderBelow,"Under","OK"))))</f>
        <v/>
      </c>
      <c r="D281">
        <f>IF($A$276="","",IF(D276=0,IF(D277+D278&gt;0,"Booked while off","Off"),IF(D280&gt;OverAbove,"Over",IF(D280&lt;UnderBelow,"Under","OK"))))</f>
        <v/>
      </c>
      <c r="E281">
        <f>IF($A$276="","",IF(E276=0,IF(E277+E278&gt;0,"Booked while off","Off"),IF(E280&gt;OverAbove,"Over",IF(E280&lt;UnderBelow,"Under","OK"))))</f>
        <v/>
      </c>
      <c r="F281">
        <f>IF($A$276="","",IF(F276=0,IF(F277+F278&gt;0,"Booked while off","Off"),IF(F280&gt;OverAbove,"Over",IF(F280&lt;UnderBelow,"Under","OK"))))</f>
        <v/>
      </c>
      <c r="G281">
        <f>IF($A$276="","",IF(G276=0,IF(G277+G278&gt;0,"Booked while off","Off"),IF(G280&gt;OverAbove,"Over",IF(G280&lt;UnderBelow,"Under","OK"))))</f>
        <v/>
      </c>
      <c r="H281">
        <f>IF($A$276="","",IF(H276=0,IF(H277+H278&gt;0,"Booked while off","Off"),IF(H280&gt;OverAbove,"Over",IF(H280&lt;UnderBelow,"Under","OK"))))</f>
        <v/>
      </c>
      <c r="I281">
        <f>IF($A$276="","",IF(I276=0,IF(I277+I278&gt;0,"Booked while off","Off"),IF(I280&gt;OverAbove,"Over",IF(I280&lt;UnderBelow,"Under","OK"))))</f>
        <v/>
      </c>
      <c r="J281">
        <f>IF($A$276="","",IF(J276=0,IF(J277+J278&gt;0,"Booked while off","Off"),IF(J280&gt;OverAbove,"Over",IF(J280&lt;UnderBelow,"Under","OK"))))</f>
        <v/>
      </c>
      <c r="K281">
        <f>IF($A$276="","",IF(K276=0,IF(K277+K278&gt;0,"Booked while off","Off"),IF(K280&gt;OverAbove,"Over",IF(K280&lt;UnderBelow,"Under","OK"))))</f>
        <v/>
      </c>
      <c r="L281">
        <f>IF($A$276="","",IF(L276=0,IF(L277+L278&gt;0,"Booked while off","Off"),IF(L280&gt;OverAbove,"Over",IF(L280&lt;UnderBelow,"Under","OK"))))</f>
        <v/>
      </c>
      <c r="M281">
        <f>IF($A$276="","",IF(M276=0,IF(M277+M278&gt;0,"Booked while off","Off"),IF(M280&gt;OverAbove,"Over",IF(M280&lt;UnderBelow,"Under","OK"))))</f>
        <v/>
      </c>
      <c r="N281">
        <f>IF($A$276="","",IF(N276=0,IF(N277+N278&gt;0,"Booked while off","Off"),IF(N280&gt;OverAbove,"Over",IF(N280&lt;UnderBelow,"Under","OK"))))</f>
        <v/>
      </c>
    </row>
    <row r="282"/>
    <row r="283">
      <c r="A283" s="2">
        <f>IF(People!$A$43="","",People!$A$43)</f>
        <v/>
      </c>
      <c r="B283">
        <f>IF($A$283="","","Available")</f>
        <v/>
      </c>
      <c r="C283" s="18">
        <f>IF($A$283="","",MAX(0,People!$C$43-Leave!B43*HoursPerDay))</f>
        <v/>
      </c>
      <c r="D283" s="18">
        <f>IF($A$283="","",MAX(0,People!$C$43-Leave!C43*HoursPerDay))</f>
        <v/>
      </c>
      <c r="E283" s="18">
        <f>IF($A$283="","",MAX(0,People!$C$43-Leave!D43*HoursPerDay))</f>
        <v/>
      </c>
      <c r="F283" s="18">
        <f>IF($A$283="","",MAX(0,People!$C$43-Leave!E43*HoursPerDay))</f>
        <v/>
      </c>
      <c r="G283" s="18">
        <f>IF($A$283="","",MAX(0,People!$C$43-Leave!F43*HoursPerDay))</f>
        <v/>
      </c>
      <c r="H283" s="18">
        <f>IF($A$283="","",MAX(0,People!$C$43-Leave!G43*HoursPerDay))</f>
        <v/>
      </c>
      <c r="I283" s="18">
        <f>IF($A$283="","",MAX(0,People!$C$43-Leave!H43*HoursPerDay))</f>
        <v/>
      </c>
      <c r="J283" s="18">
        <f>IF($A$283="","",MAX(0,People!$C$43-Leave!I43*HoursPerDay))</f>
        <v/>
      </c>
      <c r="K283" s="18">
        <f>IF($A$283="","",MAX(0,People!$C$43-Leave!J43*HoursPerDay))</f>
        <v/>
      </c>
      <c r="L283" s="18">
        <f>IF($A$283="","",MAX(0,People!$C$43-Leave!K43*HoursPerDay))</f>
        <v/>
      </c>
      <c r="M283" s="18">
        <f>IF($A$283="","",MAX(0,People!$C$43-Leave!L43*HoursPerDay))</f>
        <v/>
      </c>
      <c r="N283" s="18">
        <f>IF($A$283="","",MAX(0,People!$C$43-Leave!M43*HoursPerDay))</f>
        <v/>
      </c>
    </row>
    <row r="284">
      <c r="B284">
        <f>IF($A$283="","","Confirmed")</f>
        <v/>
      </c>
      <c r="C284" s="18">
        <f>IF($A$283="","",SUMIFS(Plan!E$3:E$302,Plan!$A$3:$A$302,$A$283,Plan!$C$3:$C$302,"Confirmed"))</f>
        <v/>
      </c>
      <c r="D284" s="18">
        <f>IF($A$283="","",SUMIFS(Plan!F$3:F$302,Plan!$A$3:$A$302,$A$283,Plan!$C$3:$C$302,"Confirmed"))</f>
        <v/>
      </c>
      <c r="E284" s="18">
        <f>IF($A$283="","",SUMIFS(Plan!G$3:G$302,Plan!$A$3:$A$302,$A$283,Plan!$C$3:$C$302,"Confirmed"))</f>
        <v/>
      </c>
      <c r="F284" s="18">
        <f>IF($A$283="","",SUMIFS(Plan!H$3:H$302,Plan!$A$3:$A$302,$A$283,Plan!$C$3:$C$302,"Confirmed"))</f>
        <v/>
      </c>
      <c r="G284" s="18">
        <f>IF($A$283="","",SUMIFS(Plan!I$3:I$302,Plan!$A$3:$A$302,$A$283,Plan!$C$3:$C$302,"Confirmed"))</f>
        <v/>
      </c>
      <c r="H284" s="18">
        <f>IF($A$283="","",SUMIFS(Plan!J$3:J$302,Plan!$A$3:$A$302,$A$283,Plan!$C$3:$C$302,"Confirmed"))</f>
        <v/>
      </c>
      <c r="I284" s="18">
        <f>IF($A$283="","",SUMIFS(Plan!K$3:K$302,Plan!$A$3:$A$302,$A$283,Plan!$C$3:$C$302,"Confirmed"))</f>
        <v/>
      </c>
      <c r="J284" s="18">
        <f>IF($A$283="","",SUMIFS(Plan!L$3:L$302,Plan!$A$3:$A$302,$A$283,Plan!$C$3:$C$302,"Confirmed"))</f>
        <v/>
      </c>
      <c r="K284" s="18">
        <f>IF($A$283="","",SUMIFS(Plan!M$3:M$302,Plan!$A$3:$A$302,$A$283,Plan!$C$3:$C$302,"Confirmed"))</f>
        <v/>
      </c>
      <c r="L284" s="18">
        <f>IF($A$283="","",SUMIFS(Plan!N$3:N$302,Plan!$A$3:$A$302,$A$283,Plan!$C$3:$C$302,"Confirmed"))</f>
        <v/>
      </c>
      <c r="M284" s="18">
        <f>IF($A$283="","",SUMIFS(Plan!O$3:O$302,Plan!$A$3:$A$302,$A$283,Plan!$C$3:$C$302,"Confirmed"))</f>
        <v/>
      </c>
      <c r="N284" s="18">
        <f>IF($A$283="","",SUMIFS(Plan!P$3:P$302,Plan!$A$3:$A$302,$A$283,Plan!$C$3:$C$302,"Confirmed"))</f>
        <v/>
      </c>
    </row>
    <row r="285">
      <c r="B285">
        <f>IF($A$283="","","Tentative")</f>
        <v/>
      </c>
      <c r="C285" s="18">
        <f>IF($A$283="","",SUMIFS(Plan!E$3:E$302,Plan!$A$3:$A$302,$A$283,Plan!$C$3:$C$302,"Tentative"))</f>
        <v/>
      </c>
      <c r="D285" s="18">
        <f>IF($A$283="","",SUMIFS(Plan!F$3:F$302,Plan!$A$3:$A$302,$A$283,Plan!$C$3:$C$302,"Tentative"))</f>
        <v/>
      </c>
      <c r="E285" s="18">
        <f>IF($A$283="","",SUMIFS(Plan!G$3:G$302,Plan!$A$3:$A$302,$A$283,Plan!$C$3:$C$302,"Tentative"))</f>
        <v/>
      </c>
      <c r="F285" s="18">
        <f>IF($A$283="","",SUMIFS(Plan!H$3:H$302,Plan!$A$3:$A$302,$A$283,Plan!$C$3:$C$302,"Tentative"))</f>
        <v/>
      </c>
      <c r="G285" s="18">
        <f>IF($A$283="","",SUMIFS(Plan!I$3:I$302,Plan!$A$3:$A$302,$A$283,Plan!$C$3:$C$302,"Tentative"))</f>
        <v/>
      </c>
      <c r="H285" s="18">
        <f>IF($A$283="","",SUMIFS(Plan!J$3:J$302,Plan!$A$3:$A$302,$A$283,Plan!$C$3:$C$302,"Tentative"))</f>
        <v/>
      </c>
      <c r="I285" s="18">
        <f>IF($A$283="","",SUMIFS(Plan!K$3:K$302,Plan!$A$3:$A$302,$A$283,Plan!$C$3:$C$302,"Tentative"))</f>
        <v/>
      </c>
      <c r="J285" s="18">
        <f>IF($A$283="","",SUMIFS(Plan!L$3:L$302,Plan!$A$3:$A$302,$A$283,Plan!$C$3:$C$302,"Tentative"))</f>
        <v/>
      </c>
      <c r="K285" s="18">
        <f>IF($A$283="","",SUMIFS(Plan!M$3:M$302,Plan!$A$3:$A$302,$A$283,Plan!$C$3:$C$302,"Tentative"))</f>
        <v/>
      </c>
      <c r="L285" s="18">
        <f>IF($A$283="","",SUMIFS(Plan!N$3:N$302,Plan!$A$3:$A$302,$A$283,Plan!$C$3:$C$302,"Tentative"))</f>
        <v/>
      </c>
      <c r="M285" s="18">
        <f>IF($A$283="","",SUMIFS(Plan!O$3:O$302,Plan!$A$3:$A$302,$A$283,Plan!$C$3:$C$302,"Tentative"))</f>
        <v/>
      </c>
      <c r="N285" s="18">
        <f>IF($A$283="","",SUMIFS(Plan!P$3:P$302,Plan!$A$3:$A$302,$A$283,Plan!$C$3:$C$302,"Tentative"))</f>
        <v/>
      </c>
    </row>
    <row r="286">
      <c r="B286">
        <f>IF($A$283="","","Weighted tentative")</f>
        <v/>
      </c>
      <c r="C286" s="18">
        <f>IF($A$283="","",SUMPRODUCT((Plan!$A$3:$A$302=$A$283)*(Plan!$C$3:$C$302="Tentative")*Plan!E$3:E$302*Plan!$D$3:$D$302))</f>
        <v/>
      </c>
      <c r="D286" s="18">
        <f>IF($A$283="","",SUMPRODUCT((Plan!$A$3:$A$302=$A$283)*(Plan!$C$3:$C$302="Tentative")*Plan!F$3:F$302*Plan!$D$3:$D$302))</f>
        <v/>
      </c>
      <c r="E286" s="18">
        <f>IF($A$283="","",SUMPRODUCT((Plan!$A$3:$A$302=$A$283)*(Plan!$C$3:$C$302="Tentative")*Plan!G$3:G$302*Plan!$D$3:$D$302))</f>
        <v/>
      </c>
      <c r="F286" s="18">
        <f>IF($A$283="","",SUMPRODUCT((Plan!$A$3:$A$302=$A$283)*(Plan!$C$3:$C$302="Tentative")*Plan!H$3:H$302*Plan!$D$3:$D$302))</f>
        <v/>
      </c>
      <c r="G286" s="18">
        <f>IF($A$283="","",SUMPRODUCT((Plan!$A$3:$A$302=$A$283)*(Plan!$C$3:$C$302="Tentative")*Plan!I$3:I$302*Plan!$D$3:$D$302))</f>
        <v/>
      </c>
      <c r="H286" s="18">
        <f>IF($A$283="","",SUMPRODUCT((Plan!$A$3:$A$302=$A$283)*(Plan!$C$3:$C$302="Tentative")*Plan!J$3:J$302*Plan!$D$3:$D$302))</f>
        <v/>
      </c>
      <c r="I286" s="18">
        <f>IF($A$283="","",SUMPRODUCT((Plan!$A$3:$A$302=$A$283)*(Plan!$C$3:$C$302="Tentative")*Plan!K$3:K$302*Plan!$D$3:$D$302))</f>
        <v/>
      </c>
      <c r="J286" s="18">
        <f>IF($A$283="","",SUMPRODUCT((Plan!$A$3:$A$302=$A$283)*(Plan!$C$3:$C$302="Tentative")*Plan!L$3:L$302*Plan!$D$3:$D$302))</f>
        <v/>
      </c>
      <c r="K286" s="18">
        <f>IF($A$283="","",SUMPRODUCT((Plan!$A$3:$A$302=$A$283)*(Plan!$C$3:$C$302="Tentative")*Plan!M$3:M$302*Plan!$D$3:$D$302))</f>
        <v/>
      </c>
      <c r="L286" s="18">
        <f>IF($A$283="","",SUMPRODUCT((Plan!$A$3:$A$302=$A$283)*(Plan!$C$3:$C$302="Tentative")*Plan!N$3:N$302*Plan!$D$3:$D$302))</f>
        <v/>
      </c>
      <c r="M286" s="18">
        <f>IF($A$283="","",SUMPRODUCT((Plan!$A$3:$A$302=$A$283)*(Plan!$C$3:$C$302="Tentative")*Plan!O$3:O$302*Plan!$D$3:$D$302))</f>
        <v/>
      </c>
      <c r="N286" s="18">
        <f>IF($A$283="","",SUMPRODUCT((Plan!$A$3:$A$302=$A$283)*(Plan!$C$3:$C$302="Tentative")*Plan!P$3:P$302*Plan!$D$3:$D$302))</f>
        <v/>
      </c>
    </row>
    <row r="287">
      <c r="B287">
        <f>IF($A$283="","","% booked (confirmed + weighted)")</f>
        <v/>
      </c>
      <c r="C287" s="19">
        <f>IF($A$283="","",IF(C283=0,"",(C284+C286)/C283))</f>
        <v/>
      </c>
      <c r="D287" s="19">
        <f>IF($A$283="","",IF(D283=0,"",(D284+D286)/D283))</f>
        <v/>
      </c>
      <c r="E287" s="19">
        <f>IF($A$283="","",IF(E283=0,"",(E284+E286)/E283))</f>
        <v/>
      </c>
      <c r="F287" s="19">
        <f>IF($A$283="","",IF(F283=0,"",(F284+F286)/F283))</f>
        <v/>
      </c>
      <c r="G287" s="19">
        <f>IF($A$283="","",IF(G283=0,"",(G284+G286)/G283))</f>
        <v/>
      </c>
      <c r="H287" s="19">
        <f>IF($A$283="","",IF(H283=0,"",(H284+H286)/H283))</f>
        <v/>
      </c>
      <c r="I287" s="19">
        <f>IF($A$283="","",IF(I283=0,"",(I284+I286)/I283))</f>
        <v/>
      </c>
      <c r="J287" s="19">
        <f>IF($A$283="","",IF(J283=0,"",(J284+J286)/J283))</f>
        <v/>
      </c>
      <c r="K287" s="19">
        <f>IF($A$283="","",IF(K283=0,"",(K284+K286)/K283))</f>
        <v/>
      </c>
      <c r="L287" s="19">
        <f>IF($A$283="","",IF(L283=0,"",(L284+L286)/L283))</f>
        <v/>
      </c>
      <c r="M287" s="19">
        <f>IF($A$283="","",IF(M283=0,"",(M284+M286)/M283))</f>
        <v/>
      </c>
      <c r="N287" s="19">
        <f>IF($A$283="","",IF(N283=0,"",(N284+N286)/N283))</f>
        <v/>
      </c>
    </row>
    <row r="288">
      <c r="B288">
        <f>IF($A$283="","","Status")</f>
        <v/>
      </c>
      <c r="C288">
        <f>IF($A$283="","",IF(C283=0,IF(C284+C285&gt;0,"Booked while off","Off"),IF(C287&gt;OverAbove,"Over",IF(C287&lt;UnderBelow,"Under","OK"))))</f>
        <v/>
      </c>
      <c r="D288">
        <f>IF($A$283="","",IF(D283=0,IF(D284+D285&gt;0,"Booked while off","Off"),IF(D287&gt;OverAbove,"Over",IF(D287&lt;UnderBelow,"Under","OK"))))</f>
        <v/>
      </c>
      <c r="E288">
        <f>IF($A$283="","",IF(E283=0,IF(E284+E285&gt;0,"Booked while off","Off"),IF(E287&gt;OverAbove,"Over",IF(E287&lt;UnderBelow,"Under","OK"))))</f>
        <v/>
      </c>
      <c r="F288">
        <f>IF($A$283="","",IF(F283=0,IF(F284+F285&gt;0,"Booked while off","Off"),IF(F287&gt;OverAbove,"Over",IF(F287&lt;UnderBelow,"Under","OK"))))</f>
        <v/>
      </c>
      <c r="G288">
        <f>IF($A$283="","",IF(G283=0,IF(G284+G285&gt;0,"Booked while off","Off"),IF(G287&gt;OverAbove,"Over",IF(G287&lt;UnderBelow,"Under","OK"))))</f>
        <v/>
      </c>
      <c r="H288">
        <f>IF($A$283="","",IF(H283=0,IF(H284+H285&gt;0,"Booked while off","Off"),IF(H287&gt;OverAbove,"Over",IF(H287&lt;UnderBelow,"Under","OK"))))</f>
        <v/>
      </c>
      <c r="I288">
        <f>IF($A$283="","",IF(I283=0,IF(I284+I285&gt;0,"Booked while off","Off"),IF(I287&gt;OverAbove,"Over",IF(I287&lt;UnderBelow,"Under","OK"))))</f>
        <v/>
      </c>
      <c r="J288">
        <f>IF($A$283="","",IF(J283=0,IF(J284+J285&gt;0,"Booked while off","Off"),IF(J287&gt;OverAbove,"Over",IF(J287&lt;UnderBelow,"Under","OK"))))</f>
        <v/>
      </c>
      <c r="K288">
        <f>IF($A$283="","",IF(K283=0,IF(K284+K285&gt;0,"Booked while off","Off"),IF(K287&gt;OverAbove,"Over",IF(K287&lt;UnderBelow,"Under","OK"))))</f>
        <v/>
      </c>
      <c r="L288">
        <f>IF($A$283="","",IF(L283=0,IF(L284+L285&gt;0,"Booked while off","Off"),IF(L287&gt;OverAbove,"Over",IF(L287&lt;UnderBelow,"Under","OK"))))</f>
        <v/>
      </c>
      <c r="M288">
        <f>IF($A$283="","",IF(M283=0,IF(M284+M285&gt;0,"Booked while off","Off"),IF(M287&gt;OverAbove,"Over",IF(M287&lt;UnderBelow,"Under","OK"))))</f>
        <v/>
      </c>
      <c r="N288">
        <f>IF($A$283="","",IF(N283=0,IF(N284+N285&gt;0,"Booked while off","Off"),IF(N287&gt;OverAbove,"Over",IF(N287&lt;UnderBelow,"Under","OK"))))</f>
        <v/>
      </c>
    </row>
    <row r="289"/>
    <row r="290">
      <c r="A290" s="2">
        <f>IF(People!$A$44="","",People!$A$44)</f>
        <v/>
      </c>
      <c r="B290">
        <f>IF($A$290="","","Available")</f>
        <v/>
      </c>
      <c r="C290" s="18">
        <f>IF($A$290="","",MAX(0,People!$C$44-Leave!B44*HoursPerDay))</f>
        <v/>
      </c>
      <c r="D290" s="18">
        <f>IF($A$290="","",MAX(0,People!$C$44-Leave!C44*HoursPerDay))</f>
        <v/>
      </c>
      <c r="E290" s="18">
        <f>IF($A$290="","",MAX(0,People!$C$44-Leave!D44*HoursPerDay))</f>
        <v/>
      </c>
      <c r="F290" s="18">
        <f>IF($A$290="","",MAX(0,People!$C$44-Leave!E44*HoursPerDay))</f>
        <v/>
      </c>
      <c r="G290" s="18">
        <f>IF($A$290="","",MAX(0,People!$C$44-Leave!F44*HoursPerDay))</f>
        <v/>
      </c>
      <c r="H290" s="18">
        <f>IF($A$290="","",MAX(0,People!$C$44-Leave!G44*HoursPerDay))</f>
        <v/>
      </c>
      <c r="I290" s="18">
        <f>IF($A$290="","",MAX(0,People!$C$44-Leave!H44*HoursPerDay))</f>
        <v/>
      </c>
      <c r="J290" s="18">
        <f>IF($A$290="","",MAX(0,People!$C$44-Leave!I44*HoursPerDay))</f>
        <v/>
      </c>
      <c r="K290" s="18">
        <f>IF($A$290="","",MAX(0,People!$C$44-Leave!J44*HoursPerDay))</f>
        <v/>
      </c>
      <c r="L290" s="18">
        <f>IF($A$290="","",MAX(0,People!$C$44-Leave!K44*HoursPerDay))</f>
        <v/>
      </c>
      <c r="M290" s="18">
        <f>IF($A$290="","",MAX(0,People!$C$44-Leave!L44*HoursPerDay))</f>
        <v/>
      </c>
      <c r="N290" s="18">
        <f>IF($A$290="","",MAX(0,People!$C$44-Leave!M44*HoursPerDay))</f>
        <v/>
      </c>
    </row>
    <row r="291">
      <c r="B291">
        <f>IF($A$290="","","Confirmed")</f>
        <v/>
      </c>
      <c r="C291" s="18">
        <f>IF($A$290="","",SUMIFS(Plan!E$3:E$302,Plan!$A$3:$A$302,$A$290,Plan!$C$3:$C$302,"Confirmed"))</f>
        <v/>
      </c>
      <c r="D291" s="18">
        <f>IF($A$290="","",SUMIFS(Plan!F$3:F$302,Plan!$A$3:$A$302,$A$290,Plan!$C$3:$C$302,"Confirmed"))</f>
        <v/>
      </c>
      <c r="E291" s="18">
        <f>IF($A$290="","",SUMIFS(Plan!G$3:G$302,Plan!$A$3:$A$302,$A$290,Plan!$C$3:$C$302,"Confirmed"))</f>
        <v/>
      </c>
      <c r="F291" s="18">
        <f>IF($A$290="","",SUMIFS(Plan!H$3:H$302,Plan!$A$3:$A$302,$A$290,Plan!$C$3:$C$302,"Confirmed"))</f>
        <v/>
      </c>
      <c r="G291" s="18">
        <f>IF($A$290="","",SUMIFS(Plan!I$3:I$302,Plan!$A$3:$A$302,$A$290,Plan!$C$3:$C$302,"Confirmed"))</f>
        <v/>
      </c>
      <c r="H291" s="18">
        <f>IF($A$290="","",SUMIFS(Plan!J$3:J$302,Plan!$A$3:$A$302,$A$290,Plan!$C$3:$C$302,"Confirmed"))</f>
        <v/>
      </c>
      <c r="I291" s="18">
        <f>IF($A$290="","",SUMIFS(Plan!K$3:K$302,Plan!$A$3:$A$302,$A$290,Plan!$C$3:$C$302,"Confirmed"))</f>
        <v/>
      </c>
      <c r="J291" s="18">
        <f>IF($A$290="","",SUMIFS(Plan!L$3:L$302,Plan!$A$3:$A$302,$A$290,Plan!$C$3:$C$302,"Confirmed"))</f>
        <v/>
      </c>
      <c r="K291" s="18">
        <f>IF($A$290="","",SUMIFS(Plan!M$3:M$302,Plan!$A$3:$A$302,$A$290,Plan!$C$3:$C$302,"Confirmed"))</f>
        <v/>
      </c>
      <c r="L291" s="18">
        <f>IF($A$290="","",SUMIFS(Plan!N$3:N$302,Plan!$A$3:$A$302,$A$290,Plan!$C$3:$C$302,"Confirmed"))</f>
        <v/>
      </c>
      <c r="M291" s="18">
        <f>IF($A$290="","",SUMIFS(Plan!O$3:O$302,Plan!$A$3:$A$302,$A$290,Plan!$C$3:$C$302,"Confirmed"))</f>
        <v/>
      </c>
      <c r="N291" s="18">
        <f>IF($A$290="","",SUMIFS(Plan!P$3:P$302,Plan!$A$3:$A$302,$A$290,Plan!$C$3:$C$302,"Confirmed"))</f>
        <v/>
      </c>
    </row>
    <row r="292">
      <c r="B292">
        <f>IF($A$290="","","Tentative")</f>
        <v/>
      </c>
      <c r="C292" s="18">
        <f>IF($A$290="","",SUMIFS(Plan!E$3:E$302,Plan!$A$3:$A$302,$A$290,Plan!$C$3:$C$302,"Tentative"))</f>
        <v/>
      </c>
      <c r="D292" s="18">
        <f>IF($A$290="","",SUMIFS(Plan!F$3:F$302,Plan!$A$3:$A$302,$A$290,Plan!$C$3:$C$302,"Tentative"))</f>
        <v/>
      </c>
      <c r="E292" s="18">
        <f>IF($A$290="","",SUMIFS(Plan!G$3:G$302,Plan!$A$3:$A$302,$A$290,Plan!$C$3:$C$302,"Tentative"))</f>
        <v/>
      </c>
      <c r="F292" s="18">
        <f>IF($A$290="","",SUMIFS(Plan!H$3:H$302,Plan!$A$3:$A$302,$A$290,Plan!$C$3:$C$302,"Tentative"))</f>
        <v/>
      </c>
      <c r="G292" s="18">
        <f>IF($A$290="","",SUMIFS(Plan!I$3:I$302,Plan!$A$3:$A$302,$A$290,Plan!$C$3:$C$302,"Tentative"))</f>
        <v/>
      </c>
      <c r="H292" s="18">
        <f>IF($A$290="","",SUMIFS(Plan!J$3:J$302,Plan!$A$3:$A$302,$A$290,Plan!$C$3:$C$302,"Tentative"))</f>
        <v/>
      </c>
      <c r="I292" s="18">
        <f>IF($A$290="","",SUMIFS(Plan!K$3:K$302,Plan!$A$3:$A$302,$A$290,Plan!$C$3:$C$302,"Tentative"))</f>
        <v/>
      </c>
      <c r="J292" s="18">
        <f>IF($A$290="","",SUMIFS(Plan!L$3:L$302,Plan!$A$3:$A$302,$A$290,Plan!$C$3:$C$302,"Tentative"))</f>
        <v/>
      </c>
      <c r="K292" s="18">
        <f>IF($A$290="","",SUMIFS(Plan!M$3:M$302,Plan!$A$3:$A$302,$A$290,Plan!$C$3:$C$302,"Tentative"))</f>
        <v/>
      </c>
      <c r="L292" s="18">
        <f>IF($A$290="","",SUMIFS(Plan!N$3:N$302,Plan!$A$3:$A$302,$A$290,Plan!$C$3:$C$302,"Tentative"))</f>
        <v/>
      </c>
      <c r="M292" s="18">
        <f>IF($A$290="","",SUMIFS(Plan!O$3:O$302,Plan!$A$3:$A$302,$A$290,Plan!$C$3:$C$302,"Tentative"))</f>
        <v/>
      </c>
      <c r="N292" s="18">
        <f>IF($A$290="","",SUMIFS(Plan!P$3:P$302,Plan!$A$3:$A$302,$A$290,Plan!$C$3:$C$302,"Tentative"))</f>
        <v/>
      </c>
    </row>
    <row r="293">
      <c r="B293">
        <f>IF($A$290="","","Weighted tentative")</f>
        <v/>
      </c>
      <c r="C293" s="18">
        <f>IF($A$290="","",SUMPRODUCT((Plan!$A$3:$A$302=$A$290)*(Plan!$C$3:$C$302="Tentative")*Plan!E$3:E$302*Plan!$D$3:$D$302))</f>
        <v/>
      </c>
      <c r="D293" s="18">
        <f>IF($A$290="","",SUMPRODUCT((Plan!$A$3:$A$302=$A$290)*(Plan!$C$3:$C$302="Tentative")*Plan!F$3:F$302*Plan!$D$3:$D$302))</f>
        <v/>
      </c>
      <c r="E293" s="18">
        <f>IF($A$290="","",SUMPRODUCT((Plan!$A$3:$A$302=$A$290)*(Plan!$C$3:$C$302="Tentative")*Plan!G$3:G$302*Plan!$D$3:$D$302))</f>
        <v/>
      </c>
      <c r="F293" s="18">
        <f>IF($A$290="","",SUMPRODUCT((Plan!$A$3:$A$302=$A$290)*(Plan!$C$3:$C$302="Tentative")*Plan!H$3:H$302*Plan!$D$3:$D$302))</f>
        <v/>
      </c>
      <c r="G293" s="18">
        <f>IF($A$290="","",SUMPRODUCT((Plan!$A$3:$A$302=$A$290)*(Plan!$C$3:$C$302="Tentative")*Plan!I$3:I$302*Plan!$D$3:$D$302))</f>
        <v/>
      </c>
      <c r="H293" s="18">
        <f>IF($A$290="","",SUMPRODUCT((Plan!$A$3:$A$302=$A$290)*(Plan!$C$3:$C$302="Tentative")*Plan!J$3:J$302*Plan!$D$3:$D$302))</f>
        <v/>
      </c>
      <c r="I293" s="18">
        <f>IF($A$290="","",SUMPRODUCT((Plan!$A$3:$A$302=$A$290)*(Plan!$C$3:$C$302="Tentative")*Plan!K$3:K$302*Plan!$D$3:$D$302))</f>
        <v/>
      </c>
      <c r="J293" s="18">
        <f>IF($A$290="","",SUMPRODUCT((Plan!$A$3:$A$302=$A$290)*(Plan!$C$3:$C$302="Tentative")*Plan!L$3:L$302*Plan!$D$3:$D$302))</f>
        <v/>
      </c>
      <c r="K293" s="18">
        <f>IF($A$290="","",SUMPRODUCT((Plan!$A$3:$A$302=$A$290)*(Plan!$C$3:$C$302="Tentative")*Plan!M$3:M$302*Plan!$D$3:$D$302))</f>
        <v/>
      </c>
      <c r="L293" s="18">
        <f>IF($A$290="","",SUMPRODUCT((Plan!$A$3:$A$302=$A$290)*(Plan!$C$3:$C$302="Tentative")*Plan!N$3:N$302*Plan!$D$3:$D$302))</f>
        <v/>
      </c>
      <c r="M293" s="18">
        <f>IF($A$290="","",SUMPRODUCT((Plan!$A$3:$A$302=$A$290)*(Plan!$C$3:$C$302="Tentative")*Plan!O$3:O$302*Plan!$D$3:$D$302))</f>
        <v/>
      </c>
      <c r="N293" s="18">
        <f>IF($A$290="","",SUMPRODUCT((Plan!$A$3:$A$302=$A$290)*(Plan!$C$3:$C$302="Tentative")*Plan!P$3:P$302*Plan!$D$3:$D$302))</f>
        <v/>
      </c>
    </row>
    <row r="294">
      <c r="B294">
        <f>IF($A$290="","","% booked (confirmed + weighted)")</f>
        <v/>
      </c>
      <c r="C294" s="19">
        <f>IF($A$290="","",IF(C290=0,"",(C291+C293)/C290))</f>
        <v/>
      </c>
      <c r="D294" s="19">
        <f>IF($A$290="","",IF(D290=0,"",(D291+D293)/D290))</f>
        <v/>
      </c>
      <c r="E294" s="19">
        <f>IF($A$290="","",IF(E290=0,"",(E291+E293)/E290))</f>
        <v/>
      </c>
      <c r="F294" s="19">
        <f>IF($A$290="","",IF(F290=0,"",(F291+F293)/F290))</f>
        <v/>
      </c>
      <c r="G294" s="19">
        <f>IF($A$290="","",IF(G290=0,"",(G291+G293)/G290))</f>
        <v/>
      </c>
      <c r="H294" s="19">
        <f>IF($A$290="","",IF(H290=0,"",(H291+H293)/H290))</f>
        <v/>
      </c>
      <c r="I294" s="19">
        <f>IF($A$290="","",IF(I290=0,"",(I291+I293)/I290))</f>
        <v/>
      </c>
      <c r="J294" s="19">
        <f>IF($A$290="","",IF(J290=0,"",(J291+J293)/J290))</f>
        <v/>
      </c>
      <c r="K294" s="19">
        <f>IF($A$290="","",IF(K290=0,"",(K291+K293)/K290))</f>
        <v/>
      </c>
      <c r="L294" s="19">
        <f>IF($A$290="","",IF(L290=0,"",(L291+L293)/L290))</f>
        <v/>
      </c>
      <c r="M294" s="19">
        <f>IF($A$290="","",IF(M290=0,"",(M291+M293)/M290))</f>
        <v/>
      </c>
      <c r="N294" s="19">
        <f>IF($A$290="","",IF(N290=0,"",(N291+N293)/N290))</f>
        <v/>
      </c>
    </row>
    <row r="295">
      <c r="B295">
        <f>IF($A$290="","","Status")</f>
        <v/>
      </c>
      <c r="C295">
        <f>IF($A$290="","",IF(C290=0,IF(C291+C292&gt;0,"Booked while off","Off"),IF(C294&gt;OverAbove,"Over",IF(C294&lt;UnderBelow,"Under","OK"))))</f>
        <v/>
      </c>
      <c r="D295">
        <f>IF($A$290="","",IF(D290=0,IF(D291+D292&gt;0,"Booked while off","Off"),IF(D294&gt;OverAbove,"Over",IF(D294&lt;UnderBelow,"Under","OK"))))</f>
        <v/>
      </c>
      <c r="E295">
        <f>IF($A$290="","",IF(E290=0,IF(E291+E292&gt;0,"Booked while off","Off"),IF(E294&gt;OverAbove,"Over",IF(E294&lt;UnderBelow,"Under","OK"))))</f>
        <v/>
      </c>
      <c r="F295">
        <f>IF($A$290="","",IF(F290=0,IF(F291+F292&gt;0,"Booked while off","Off"),IF(F294&gt;OverAbove,"Over",IF(F294&lt;UnderBelow,"Under","OK"))))</f>
        <v/>
      </c>
      <c r="G295">
        <f>IF($A$290="","",IF(G290=0,IF(G291+G292&gt;0,"Booked while off","Off"),IF(G294&gt;OverAbove,"Over",IF(G294&lt;UnderBelow,"Under","OK"))))</f>
        <v/>
      </c>
      <c r="H295">
        <f>IF($A$290="","",IF(H290=0,IF(H291+H292&gt;0,"Booked while off","Off"),IF(H294&gt;OverAbove,"Over",IF(H294&lt;UnderBelow,"Under","OK"))))</f>
        <v/>
      </c>
      <c r="I295">
        <f>IF($A$290="","",IF(I290=0,IF(I291+I292&gt;0,"Booked while off","Off"),IF(I294&gt;OverAbove,"Over",IF(I294&lt;UnderBelow,"Under","OK"))))</f>
        <v/>
      </c>
      <c r="J295">
        <f>IF($A$290="","",IF(J290=0,IF(J291+J292&gt;0,"Booked while off","Off"),IF(J294&gt;OverAbove,"Over",IF(J294&lt;UnderBelow,"Under","OK"))))</f>
        <v/>
      </c>
      <c r="K295">
        <f>IF($A$290="","",IF(K290=0,IF(K291+K292&gt;0,"Booked while off","Off"),IF(K294&gt;OverAbove,"Over",IF(K294&lt;UnderBelow,"Under","OK"))))</f>
        <v/>
      </c>
      <c r="L295">
        <f>IF($A$290="","",IF(L290=0,IF(L291+L292&gt;0,"Booked while off","Off"),IF(L294&gt;OverAbove,"Over",IF(L294&lt;UnderBelow,"Under","OK"))))</f>
        <v/>
      </c>
      <c r="M295">
        <f>IF($A$290="","",IF(M290=0,IF(M291+M292&gt;0,"Booked while off","Off"),IF(M294&gt;OverAbove,"Over",IF(M294&lt;UnderBelow,"Under","OK"))))</f>
        <v/>
      </c>
      <c r="N295">
        <f>IF($A$290="","",IF(N290=0,IF(N291+N292&gt;0,"Booked while off","Off"),IF(N294&gt;OverAbove,"Over",IF(N294&lt;UnderBelow,"Under","OK"))))</f>
        <v/>
      </c>
    </row>
    <row r="296"/>
    <row r="297">
      <c r="A297" s="2">
        <f>IF(People!$A$45="","",People!$A$45)</f>
        <v/>
      </c>
      <c r="B297">
        <f>IF($A$297="","","Available")</f>
        <v/>
      </c>
      <c r="C297" s="18">
        <f>IF($A$297="","",MAX(0,People!$C$45-Leave!B45*HoursPerDay))</f>
        <v/>
      </c>
      <c r="D297" s="18">
        <f>IF($A$297="","",MAX(0,People!$C$45-Leave!C45*HoursPerDay))</f>
        <v/>
      </c>
      <c r="E297" s="18">
        <f>IF($A$297="","",MAX(0,People!$C$45-Leave!D45*HoursPerDay))</f>
        <v/>
      </c>
      <c r="F297" s="18">
        <f>IF($A$297="","",MAX(0,People!$C$45-Leave!E45*HoursPerDay))</f>
        <v/>
      </c>
      <c r="G297" s="18">
        <f>IF($A$297="","",MAX(0,People!$C$45-Leave!F45*HoursPerDay))</f>
        <v/>
      </c>
      <c r="H297" s="18">
        <f>IF($A$297="","",MAX(0,People!$C$45-Leave!G45*HoursPerDay))</f>
        <v/>
      </c>
      <c r="I297" s="18">
        <f>IF($A$297="","",MAX(0,People!$C$45-Leave!H45*HoursPerDay))</f>
        <v/>
      </c>
      <c r="J297" s="18">
        <f>IF($A$297="","",MAX(0,People!$C$45-Leave!I45*HoursPerDay))</f>
        <v/>
      </c>
      <c r="K297" s="18">
        <f>IF($A$297="","",MAX(0,People!$C$45-Leave!J45*HoursPerDay))</f>
        <v/>
      </c>
      <c r="L297" s="18">
        <f>IF($A$297="","",MAX(0,People!$C$45-Leave!K45*HoursPerDay))</f>
        <v/>
      </c>
      <c r="M297" s="18">
        <f>IF($A$297="","",MAX(0,People!$C$45-Leave!L45*HoursPerDay))</f>
        <v/>
      </c>
      <c r="N297" s="18">
        <f>IF($A$297="","",MAX(0,People!$C$45-Leave!M45*HoursPerDay))</f>
        <v/>
      </c>
    </row>
    <row r="298">
      <c r="B298">
        <f>IF($A$297="","","Confirmed")</f>
        <v/>
      </c>
      <c r="C298" s="18">
        <f>IF($A$297="","",SUMIFS(Plan!E$3:E$302,Plan!$A$3:$A$302,$A$297,Plan!$C$3:$C$302,"Confirmed"))</f>
        <v/>
      </c>
      <c r="D298" s="18">
        <f>IF($A$297="","",SUMIFS(Plan!F$3:F$302,Plan!$A$3:$A$302,$A$297,Plan!$C$3:$C$302,"Confirmed"))</f>
        <v/>
      </c>
      <c r="E298" s="18">
        <f>IF($A$297="","",SUMIFS(Plan!G$3:G$302,Plan!$A$3:$A$302,$A$297,Plan!$C$3:$C$302,"Confirmed"))</f>
        <v/>
      </c>
      <c r="F298" s="18">
        <f>IF($A$297="","",SUMIFS(Plan!H$3:H$302,Plan!$A$3:$A$302,$A$297,Plan!$C$3:$C$302,"Confirmed"))</f>
        <v/>
      </c>
      <c r="G298" s="18">
        <f>IF($A$297="","",SUMIFS(Plan!I$3:I$302,Plan!$A$3:$A$302,$A$297,Plan!$C$3:$C$302,"Confirmed"))</f>
        <v/>
      </c>
      <c r="H298" s="18">
        <f>IF($A$297="","",SUMIFS(Plan!J$3:J$302,Plan!$A$3:$A$302,$A$297,Plan!$C$3:$C$302,"Confirmed"))</f>
        <v/>
      </c>
      <c r="I298" s="18">
        <f>IF($A$297="","",SUMIFS(Plan!K$3:K$302,Plan!$A$3:$A$302,$A$297,Plan!$C$3:$C$302,"Confirmed"))</f>
        <v/>
      </c>
      <c r="J298" s="18">
        <f>IF($A$297="","",SUMIFS(Plan!L$3:L$302,Plan!$A$3:$A$302,$A$297,Plan!$C$3:$C$302,"Confirmed"))</f>
        <v/>
      </c>
      <c r="K298" s="18">
        <f>IF($A$297="","",SUMIFS(Plan!M$3:M$302,Plan!$A$3:$A$302,$A$297,Plan!$C$3:$C$302,"Confirmed"))</f>
        <v/>
      </c>
      <c r="L298" s="18">
        <f>IF($A$297="","",SUMIFS(Plan!N$3:N$302,Plan!$A$3:$A$302,$A$297,Plan!$C$3:$C$302,"Confirmed"))</f>
        <v/>
      </c>
      <c r="M298" s="18">
        <f>IF($A$297="","",SUMIFS(Plan!O$3:O$302,Plan!$A$3:$A$302,$A$297,Plan!$C$3:$C$302,"Confirmed"))</f>
        <v/>
      </c>
      <c r="N298" s="18">
        <f>IF($A$297="","",SUMIFS(Plan!P$3:P$302,Plan!$A$3:$A$302,$A$297,Plan!$C$3:$C$302,"Confirmed"))</f>
        <v/>
      </c>
    </row>
    <row r="299">
      <c r="B299">
        <f>IF($A$297="","","Tentative")</f>
        <v/>
      </c>
      <c r="C299" s="18">
        <f>IF($A$297="","",SUMIFS(Plan!E$3:E$302,Plan!$A$3:$A$302,$A$297,Plan!$C$3:$C$302,"Tentative"))</f>
        <v/>
      </c>
      <c r="D299" s="18">
        <f>IF($A$297="","",SUMIFS(Plan!F$3:F$302,Plan!$A$3:$A$302,$A$297,Plan!$C$3:$C$302,"Tentative"))</f>
        <v/>
      </c>
      <c r="E299" s="18">
        <f>IF($A$297="","",SUMIFS(Plan!G$3:G$302,Plan!$A$3:$A$302,$A$297,Plan!$C$3:$C$302,"Tentative"))</f>
        <v/>
      </c>
      <c r="F299" s="18">
        <f>IF($A$297="","",SUMIFS(Plan!H$3:H$302,Plan!$A$3:$A$302,$A$297,Plan!$C$3:$C$302,"Tentative"))</f>
        <v/>
      </c>
      <c r="G299" s="18">
        <f>IF($A$297="","",SUMIFS(Plan!I$3:I$302,Plan!$A$3:$A$302,$A$297,Plan!$C$3:$C$302,"Tentative"))</f>
        <v/>
      </c>
      <c r="H299" s="18">
        <f>IF($A$297="","",SUMIFS(Plan!J$3:J$302,Plan!$A$3:$A$302,$A$297,Plan!$C$3:$C$302,"Tentative"))</f>
        <v/>
      </c>
      <c r="I299" s="18">
        <f>IF($A$297="","",SUMIFS(Plan!K$3:K$302,Plan!$A$3:$A$302,$A$297,Plan!$C$3:$C$302,"Tentative"))</f>
        <v/>
      </c>
      <c r="J299" s="18">
        <f>IF($A$297="","",SUMIFS(Plan!L$3:L$302,Plan!$A$3:$A$302,$A$297,Plan!$C$3:$C$302,"Tentative"))</f>
        <v/>
      </c>
      <c r="K299" s="18">
        <f>IF($A$297="","",SUMIFS(Plan!M$3:M$302,Plan!$A$3:$A$302,$A$297,Plan!$C$3:$C$302,"Tentative"))</f>
        <v/>
      </c>
      <c r="L299" s="18">
        <f>IF($A$297="","",SUMIFS(Plan!N$3:N$302,Plan!$A$3:$A$302,$A$297,Plan!$C$3:$C$302,"Tentative"))</f>
        <v/>
      </c>
      <c r="M299" s="18">
        <f>IF($A$297="","",SUMIFS(Plan!O$3:O$302,Plan!$A$3:$A$302,$A$297,Plan!$C$3:$C$302,"Tentative"))</f>
        <v/>
      </c>
      <c r="N299" s="18">
        <f>IF($A$297="","",SUMIFS(Plan!P$3:P$302,Plan!$A$3:$A$302,$A$297,Plan!$C$3:$C$302,"Tentative"))</f>
        <v/>
      </c>
    </row>
    <row r="300">
      <c r="B300">
        <f>IF($A$297="","","Weighted tentative")</f>
        <v/>
      </c>
      <c r="C300" s="18">
        <f>IF($A$297="","",SUMPRODUCT((Plan!$A$3:$A$302=$A$297)*(Plan!$C$3:$C$302="Tentative")*Plan!E$3:E$302*Plan!$D$3:$D$302))</f>
        <v/>
      </c>
      <c r="D300" s="18">
        <f>IF($A$297="","",SUMPRODUCT((Plan!$A$3:$A$302=$A$297)*(Plan!$C$3:$C$302="Tentative")*Plan!F$3:F$302*Plan!$D$3:$D$302))</f>
        <v/>
      </c>
      <c r="E300" s="18">
        <f>IF($A$297="","",SUMPRODUCT((Plan!$A$3:$A$302=$A$297)*(Plan!$C$3:$C$302="Tentative")*Plan!G$3:G$302*Plan!$D$3:$D$302))</f>
        <v/>
      </c>
      <c r="F300" s="18">
        <f>IF($A$297="","",SUMPRODUCT((Plan!$A$3:$A$302=$A$297)*(Plan!$C$3:$C$302="Tentative")*Plan!H$3:H$302*Plan!$D$3:$D$302))</f>
        <v/>
      </c>
      <c r="G300" s="18">
        <f>IF($A$297="","",SUMPRODUCT((Plan!$A$3:$A$302=$A$297)*(Plan!$C$3:$C$302="Tentative")*Plan!I$3:I$302*Plan!$D$3:$D$302))</f>
        <v/>
      </c>
      <c r="H300" s="18">
        <f>IF($A$297="","",SUMPRODUCT((Plan!$A$3:$A$302=$A$297)*(Plan!$C$3:$C$302="Tentative")*Plan!J$3:J$302*Plan!$D$3:$D$302))</f>
        <v/>
      </c>
      <c r="I300" s="18">
        <f>IF($A$297="","",SUMPRODUCT((Plan!$A$3:$A$302=$A$297)*(Plan!$C$3:$C$302="Tentative")*Plan!K$3:K$302*Plan!$D$3:$D$302))</f>
        <v/>
      </c>
      <c r="J300" s="18">
        <f>IF($A$297="","",SUMPRODUCT((Plan!$A$3:$A$302=$A$297)*(Plan!$C$3:$C$302="Tentative")*Plan!L$3:L$302*Plan!$D$3:$D$302))</f>
        <v/>
      </c>
      <c r="K300" s="18">
        <f>IF($A$297="","",SUMPRODUCT((Plan!$A$3:$A$302=$A$297)*(Plan!$C$3:$C$302="Tentative")*Plan!M$3:M$302*Plan!$D$3:$D$302))</f>
        <v/>
      </c>
      <c r="L300" s="18">
        <f>IF($A$297="","",SUMPRODUCT((Plan!$A$3:$A$302=$A$297)*(Plan!$C$3:$C$302="Tentative")*Plan!N$3:N$302*Plan!$D$3:$D$302))</f>
        <v/>
      </c>
      <c r="M300" s="18">
        <f>IF($A$297="","",SUMPRODUCT((Plan!$A$3:$A$302=$A$297)*(Plan!$C$3:$C$302="Tentative")*Plan!O$3:O$302*Plan!$D$3:$D$302))</f>
        <v/>
      </c>
      <c r="N300" s="18">
        <f>IF($A$297="","",SUMPRODUCT((Plan!$A$3:$A$302=$A$297)*(Plan!$C$3:$C$302="Tentative")*Plan!P$3:P$302*Plan!$D$3:$D$302))</f>
        <v/>
      </c>
    </row>
    <row r="301">
      <c r="B301">
        <f>IF($A$297="","","% booked (confirmed + weighted)")</f>
        <v/>
      </c>
      <c r="C301" s="19">
        <f>IF($A$297="","",IF(C297=0,"",(C298+C300)/C297))</f>
        <v/>
      </c>
      <c r="D301" s="19">
        <f>IF($A$297="","",IF(D297=0,"",(D298+D300)/D297))</f>
        <v/>
      </c>
      <c r="E301" s="19">
        <f>IF($A$297="","",IF(E297=0,"",(E298+E300)/E297))</f>
        <v/>
      </c>
      <c r="F301" s="19">
        <f>IF($A$297="","",IF(F297=0,"",(F298+F300)/F297))</f>
        <v/>
      </c>
      <c r="G301" s="19">
        <f>IF($A$297="","",IF(G297=0,"",(G298+G300)/G297))</f>
        <v/>
      </c>
      <c r="H301" s="19">
        <f>IF($A$297="","",IF(H297=0,"",(H298+H300)/H297))</f>
        <v/>
      </c>
      <c r="I301" s="19">
        <f>IF($A$297="","",IF(I297=0,"",(I298+I300)/I297))</f>
        <v/>
      </c>
      <c r="J301" s="19">
        <f>IF($A$297="","",IF(J297=0,"",(J298+J300)/J297))</f>
        <v/>
      </c>
      <c r="K301" s="19">
        <f>IF($A$297="","",IF(K297=0,"",(K298+K300)/K297))</f>
        <v/>
      </c>
      <c r="L301" s="19">
        <f>IF($A$297="","",IF(L297=0,"",(L298+L300)/L297))</f>
        <v/>
      </c>
      <c r="M301" s="19">
        <f>IF($A$297="","",IF(M297=0,"",(M298+M300)/M297))</f>
        <v/>
      </c>
      <c r="N301" s="19">
        <f>IF($A$297="","",IF(N297=0,"",(N298+N300)/N297))</f>
        <v/>
      </c>
    </row>
    <row r="302">
      <c r="B302">
        <f>IF($A$297="","","Status")</f>
        <v/>
      </c>
      <c r="C302">
        <f>IF($A$297="","",IF(C297=0,IF(C298+C299&gt;0,"Booked while off","Off"),IF(C301&gt;OverAbove,"Over",IF(C301&lt;UnderBelow,"Under","OK"))))</f>
        <v/>
      </c>
      <c r="D302">
        <f>IF($A$297="","",IF(D297=0,IF(D298+D299&gt;0,"Booked while off","Off"),IF(D301&gt;OverAbove,"Over",IF(D301&lt;UnderBelow,"Under","OK"))))</f>
        <v/>
      </c>
      <c r="E302">
        <f>IF($A$297="","",IF(E297=0,IF(E298+E299&gt;0,"Booked while off","Off"),IF(E301&gt;OverAbove,"Over",IF(E301&lt;UnderBelow,"Under","OK"))))</f>
        <v/>
      </c>
      <c r="F302">
        <f>IF($A$297="","",IF(F297=0,IF(F298+F299&gt;0,"Booked while off","Off"),IF(F301&gt;OverAbove,"Over",IF(F301&lt;UnderBelow,"Under","OK"))))</f>
        <v/>
      </c>
      <c r="G302">
        <f>IF($A$297="","",IF(G297=0,IF(G298+G299&gt;0,"Booked while off","Off"),IF(G301&gt;OverAbove,"Over",IF(G301&lt;UnderBelow,"Under","OK"))))</f>
        <v/>
      </c>
      <c r="H302">
        <f>IF($A$297="","",IF(H297=0,IF(H298+H299&gt;0,"Booked while off","Off"),IF(H301&gt;OverAbove,"Over",IF(H301&lt;UnderBelow,"Under","OK"))))</f>
        <v/>
      </c>
      <c r="I302">
        <f>IF($A$297="","",IF(I297=0,IF(I298+I299&gt;0,"Booked while off","Off"),IF(I301&gt;OverAbove,"Over",IF(I301&lt;UnderBelow,"Under","OK"))))</f>
        <v/>
      </c>
      <c r="J302">
        <f>IF($A$297="","",IF(J297=0,IF(J298+J299&gt;0,"Booked while off","Off"),IF(J301&gt;OverAbove,"Over",IF(J301&lt;UnderBelow,"Under","OK"))))</f>
        <v/>
      </c>
      <c r="K302">
        <f>IF($A$297="","",IF(K297=0,IF(K298+K299&gt;0,"Booked while off","Off"),IF(K301&gt;OverAbove,"Over",IF(K301&lt;UnderBelow,"Under","OK"))))</f>
        <v/>
      </c>
      <c r="L302">
        <f>IF($A$297="","",IF(L297=0,IF(L298+L299&gt;0,"Booked while off","Off"),IF(L301&gt;OverAbove,"Over",IF(L301&lt;UnderBelow,"Under","OK"))))</f>
        <v/>
      </c>
      <c r="M302">
        <f>IF($A$297="","",IF(M297=0,IF(M298+M299&gt;0,"Booked while off","Off"),IF(M301&gt;OverAbove,"Over",IF(M301&lt;UnderBelow,"Under","OK"))))</f>
        <v/>
      </c>
      <c r="N302">
        <f>IF($A$297="","",IF(N297=0,IF(N298+N299&gt;0,"Booked while off","Off"),IF(N301&gt;OverAbove,"Over",IF(N301&lt;UnderBelow,"Under","OK"))))</f>
        <v/>
      </c>
    </row>
    <row r="303"/>
    <row r="304">
      <c r="A304" s="2">
        <f>IF(People!$A$46="","",People!$A$46)</f>
        <v/>
      </c>
      <c r="B304">
        <f>IF($A$304="","","Available")</f>
        <v/>
      </c>
      <c r="C304" s="18">
        <f>IF($A$304="","",MAX(0,People!$C$46-Leave!B46*HoursPerDay))</f>
        <v/>
      </c>
      <c r="D304" s="18">
        <f>IF($A$304="","",MAX(0,People!$C$46-Leave!C46*HoursPerDay))</f>
        <v/>
      </c>
      <c r="E304" s="18">
        <f>IF($A$304="","",MAX(0,People!$C$46-Leave!D46*HoursPerDay))</f>
        <v/>
      </c>
      <c r="F304" s="18">
        <f>IF($A$304="","",MAX(0,People!$C$46-Leave!E46*HoursPerDay))</f>
        <v/>
      </c>
      <c r="G304" s="18">
        <f>IF($A$304="","",MAX(0,People!$C$46-Leave!F46*HoursPerDay))</f>
        <v/>
      </c>
      <c r="H304" s="18">
        <f>IF($A$304="","",MAX(0,People!$C$46-Leave!G46*HoursPerDay))</f>
        <v/>
      </c>
      <c r="I304" s="18">
        <f>IF($A$304="","",MAX(0,People!$C$46-Leave!H46*HoursPerDay))</f>
        <v/>
      </c>
      <c r="J304" s="18">
        <f>IF($A$304="","",MAX(0,People!$C$46-Leave!I46*HoursPerDay))</f>
        <v/>
      </c>
      <c r="K304" s="18">
        <f>IF($A$304="","",MAX(0,People!$C$46-Leave!J46*HoursPerDay))</f>
        <v/>
      </c>
      <c r="L304" s="18">
        <f>IF($A$304="","",MAX(0,People!$C$46-Leave!K46*HoursPerDay))</f>
        <v/>
      </c>
      <c r="M304" s="18">
        <f>IF($A$304="","",MAX(0,People!$C$46-Leave!L46*HoursPerDay))</f>
        <v/>
      </c>
      <c r="N304" s="18">
        <f>IF($A$304="","",MAX(0,People!$C$46-Leave!M46*HoursPerDay))</f>
        <v/>
      </c>
    </row>
    <row r="305">
      <c r="B305">
        <f>IF($A$304="","","Confirmed")</f>
        <v/>
      </c>
      <c r="C305" s="18">
        <f>IF($A$304="","",SUMIFS(Plan!E$3:E$302,Plan!$A$3:$A$302,$A$304,Plan!$C$3:$C$302,"Confirmed"))</f>
        <v/>
      </c>
      <c r="D305" s="18">
        <f>IF($A$304="","",SUMIFS(Plan!F$3:F$302,Plan!$A$3:$A$302,$A$304,Plan!$C$3:$C$302,"Confirmed"))</f>
        <v/>
      </c>
      <c r="E305" s="18">
        <f>IF($A$304="","",SUMIFS(Plan!G$3:G$302,Plan!$A$3:$A$302,$A$304,Plan!$C$3:$C$302,"Confirmed"))</f>
        <v/>
      </c>
      <c r="F305" s="18">
        <f>IF($A$304="","",SUMIFS(Plan!H$3:H$302,Plan!$A$3:$A$302,$A$304,Plan!$C$3:$C$302,"Confirmed"))</f>
        <v/>
      </c>
      <c r="G305" s="18">
        <f>IF($A$304="","",SUMIFS(Plan!I$3:I$302,Plan!$A$3:$A$302,$A$304,Plan!$C$3:$C$302,"Confirmed"))</f>
        <v/>
      </c>
      <c r="H305" s="18">
        <f>IF($A$304="","",SUMIFS(Plan!J$3:J$302,Plan!$A$3:$A$302,$A$304,Plan!$C$3:$C$302,"Confirmed"))</f>
        <v/>
      </c>
      <c r="I305" s="18">
        <f>IF($A$304="","",SUMIFS(Plan!K$3:K$302,Plan!$A$3:$A$302,$A$304,Plan!$C$3:$C$302,"Confirmed"))</f>
        <v/>
      </c>
      <c r="J305" s="18">
        <f>IF($A$304="","",SUMIFS(Plan!L$3:L$302,Plan!$A$3:$A$302,$A$304,Plan!$C$3:$C$302,"Confirmed"))</f>
        <v/>
      </c>
      <c r="K305" s="18">
        <f>IF($A$304="","",SUMIFS(Plan!M$3:M$302,Plan!$A$3:$A$302,$A$304,Plan!$C$3:$C$302,"Confirmed"))</f>
        <v/>
      </c>
      <c r="L305" s="18">
        <f>IF($A$304="","",SUMIFS(Plan!N$3:N$302,Plan!$A$3:$A$302,$A$304,Plan!$C$3:$C$302,"Confirmed"))</f>
        <v/>
      </c>
      <c r="M305" s="18">
        <f>IF($A$304="","",SUMIFS(Plan!O$3:O$302,Plan!$A$3:$A$302,$A$304,Plan!$C$3:$C$302,"Confirmed"))</f>
        <v/>
      </c>
      <c r="N305" s="18">
        <f>IF($A$304="","",SUMIFS(Plan!P$3:P$302,Plan!$A$3:$A$302,$A$304,Plan!$C$3:$C$302,"Confirmed"))</f>
        <v/>
      </c>
    </row>
    <row r="306">
      <c r="B306">
        <f>IF($A$304="","","Tentative")</f>
        <v/>
      </c>
      <c r="C306" s="18">
        <f>IF($A$304="","",SUMIFS(Plan!E$3:E$302,Plan!$A$3:$A$302,$A$304,Plan!$C$3:$C$302,"Tentative"))</f>
        <v/>
      </c>
      <c r="D306" s="18">
        <f>IF($A$304="","",SUMIFS(Plan!F$3:F$302,Plan!$A$3:$A$302,$A$304,Plan!$C$3:$C$302,"Tentative"))</f>
        <v/>
      </c>
      <c r="E306" s="18">
        <f>IF($A$304="","",SUMIFS(Plan!G$3:G$302,Plan!$A$3:$A$302,$A$304,Plan!$C$3:$C$302,"Tentative"))</f>
        <v/>
      </c>
      <c r="F306" s="18">
        <f>IF($A$304="","",SUMIFS(Plan!H$3:H$302,Plan!$A$3:$A$302,$A$304,Plan!$C$3:$C$302,"Tentative"))</f>
        <v/>
      </c>
      <c r="G306" s="18">
        <f>IF($A$304="","",SUMIFS(Plan!I$3:I$302,Plan!$A$3:$A$302,$A$304,Plan!$C$3:$C$302,"Tentative"))</f>
        <v/>
      </c>
      <c r="H306" s="18">
        <f>IF($A$304="","",SUMIFS(Plan!J$3:J$302,Plan!$A$3:$A$302,$A$304,Plan!$C$3:$C$302,"Tentative"))</f>
        <v/>
      </c>
      <c r="I306" s="18">
        <f>IF($A$304="","",SUMIFS(Plan!K$3:K$302,Plan!$A$3:$A$302,$A$304,Plan!$C$3:$C$302,"Tentative"))</f>
        <v/>
      </c>
      <c r="J306" s="18">
        <f>IF($A$304="","",SUMIFS(Plan!L$3:L$302,Plan!$A$3:$A$302,$A$304,Plan!$C$3:$C$302,"Tentative"))</f>
        <v/>
      </c>
      <c r="K306" s="18">
        <f>IF($A$304="","",SUMIFS(Plan!M$3:M$302,Plan!$A$3:$A$302,$A$304,Plan!$C$3:$C$302,"Tentative"))</f>
        <v/>
      </c>
      <c r="L306" s="18">
        <f>IF($A$304="","",SUMIFS(Plan!N$3:N$302,Plan!$A$3:$A$302,$A$304,Plan!$C$3:$C$302,"Tentative"))</f>
        <v/>
      </c>
      <c r="M306" s="18">
        <f>IF($A$304="","",SUMIFS(Plan!O$3:O$302,Plan!$A$3:$A$302,$A$304,Plan!$C$3:$C$302,"Tentative"))</f>
        <v/>
      </c>
      <c r="N306" s="18">
        <f>IF($A$304="","",SUMIFS(Plan!P$3:P$302,Plan!$A$3:$A$302,$A$304,Plan!$C$3:$C$302,"Tentative"))</f>
        <v/>
      </c>
    </row>
    <row r="307">
      <c r="B307">
        <f>IF($A$304="","","Weighted tentative")</f>
        <v/>
      </c>
      <c r="C307" s="18">
        <f>IF($A$304="","",SUMPRODUCT((Plan!$A$3:$A$302=$A$304)*(Plan!$C$3:$C$302="Tentative")*Plan!E$3:E$302*Plan!$D$3:$D$302))</f>
        <v/>
      </c>
      <c r="D307" s="18">
        <f>IF($A$304="","",SUMPRODUCT((Plan!$A$3:$A$302=$A$304)*(Plan!$C$3:$C$302="Tentative")*Plan!F$3:F$302*Plan!$D$3:$D$302))</f>
        <v/>
      </c>
      <c r="E307" s="18">
        <f>IF($A$304="","",SUMPRODUCT((Plan!$A$3:$A$302=$A$304)*(Plan!$C$3:$C$302="Tentative")*Plan!G$3:G$302*Plan!$D$3:$D$302))</f>
        <v/>
      </c>
      <c r="F307" s="18">
        <f>IF($A$304="","",SUMPRODUCT((Plan!$A$3:$A$302=$A$304)*(Plan!$C$3:$C$302="Tentative")*Plan!H$3:H$302*Plan!$D$3:$D$302))</f>
        <v/>
      </c>
      <c r="G307" s="18">
        <f>IF($A$304="","",SUMPRODUCT((Plan!$A$3:$A$302=$A$304)*(Plan!$C$3:$C$302="Tentative")*Plan!I$3:I$302*Plan!$D$3:$D$302))</f>
        <v/>
      </c>
      <c r="H307" s="18">
        <f>IF($A$304="","",SUMPRODUCT((Plan!$A$3:$A$302=$A$304)*(Plan!$C$3:$C$302="Tentative")*Plan!J$3:J$302*Plan!$D$3:$D$302))</f>
        <v/>
      </c>
      <c r="I307" s="18">
        <f>IF($A$304="","",SUMPRODUCT((Plan!$A$3:$A$302=$A$304)*(Plan!$C$3:$C$302="Tentative")*Plan!K$3:K$302*Plan!$D$3:$D$302))</f>
        <v/>
      </c>
      <c r="J307" s="18">
        <f>IF($A$304="","",SUMPRODUCT((Plan!$A$3:$A$302=$A$304)*(Plan!$C$3:$C$302="Tentative")*Plan!L$3:L$302*Plan!$D$3:$D$302))</f>
        <v/>
      </c>
      <c r="K307" s="18">
        <f>IF($A$304="","",SUMPRODUCT((Plan!$A$3:$A$302=$A$304)*(Plan!$C$3:$C$302="Tentative")*Plan!M$3:M$302*Plan!$D$3:$D$302))</f>
        <v/>
      </c>
      <c r="L307" s="18">
        <f>IF($A$304="","",SUMPRODUCT((Plan!$A$3:$A$302=$A$304)*(Plan!$C$3:$C$302="Tentative")*Plan!N$3:N$302*Plan!$D$3:$D$302))</f>
        <v/>
      </c>
      <c r="M307" s="18">
        <f>IF($A$304="","",SUMPRODUCT((Plan!$A$3:$A$302=$A$304)*(Plan!$C$3:$C$302="Tentative")*Plan!O$3:O$302*Plan!$D$3:$D$302))</f>
        <v/>
      </c>
      <c r="N307" s="18">
        <f>IF($A$304="","",SUMPRODUCT((Plan!$A$3:$A$302=$A$304)*(Plan!$C$3:$C$302="Tentative")*Plan!P$3:P$302*Plan!$D$3:$D$302))</f>
        <v/>
      </c>
    </row>
    <row r="308">
      <c r="B308">
        <f>IF($A$304="","","% booked (confirmed + weighted)")</f>
        <v/>
      </c>
      <c r="C308" s="19">
        <f>IF($A$304="","",IF(C304=0,"",(C305+C307)/C304))</f>
        <v/>
      </c>
      <c r="D308" s="19">
        <f>IF($A$304="","",IF(D304=0,"",(D305+D307)/D304))</f>
        <v/>
      </c>
      <c r="E308" s="19">
        <f>IF($A$304="","",IF(E304=0,"",(E305+E307)/E304))</f>
        <v/>
      </c>
      <c r="F308" s="19">
        <f>IF($A$304="","",IF(F304=0,"",(F305+F307)/F304))</f>
        <v/>
      </c>
      <c r="G308" s="19">
        <f>IF($A$304="","",IF(G304=0,"",(G305+G307)/G304))</f>
        <v/>
      </c>
      <c r="H308" s="19">
        <f>IF($A$304="","",IF(H304=0,"",(H305+H307)/H304))</f>
        <v/>
      </c>
      <c r="I308" s="19">
        <f>IF($A$304="","",IF(I304=0,"",(I305+I307)/I304))</f>
        <v/>
      </c>
      <c r="J308" s="19">
        <f>IF($A$304="","",IF(J304=0,"",(J305+J307)/J304))</f>
        <v/>
      </c>
      <c r="K308" s="19">
        <f>IF($A$304="","",IF(K304=0,"",(K305+K307)/K304))</f>
        <v/>
      </c>
      <c r="L308" s="19">
        <f>IF($A$304="","",IF(L304=0,"",(L305+L307)/L304))</f>
        <v/>
      </c>
      <c r="M308" s="19">
        <f>IF($A$304="","",IF(M304=0,"",(M305+M307)/M304))</f>
        <v/>
      </c>
      <c r="N308" s="19">
        <f>IF($A$304="","",IF(N304=0,"",(N305+N307)/N304))</f>
        <v/>
      </c>
    </row>
    <row r="309">
      <c r="B309">
        <f>IF($A$304="","","Status")</f>
        <v/>
      </c>
      <c r="C309">
        <f>IF($A$304="","",IF(C304=0,IF(C305+C306&gt;0,"Booked while off","Off"),IF(C308&gt;OverAbove,"Over",IF(C308&lt;UnderBelow,"Under","OK"))))</f>
        <v/>
      </c>
      <c r="D309">
        <f>IF($A$304="","",IF(D304=0,IF(D305+D306&gt;0,"Booked while off","Off"),IF(D308&gt;OverAbove,"Over",IF(D308&lt;UnderBelow,"Under","OK"))))</f>
        <v/>
      </c>
      <c r="E309">
        <f>IF($A$304="","",IF(E304=0,IF(E305+E306&gt;0,"Booked while off","Off"),IF(E308&gt;OverAbove,"Over",IF(E308&lt;UnderBelow,"Under","OK"))))</f>
        <v/>
      </c>
      <c r="F309">
        <f>IF($A$304="","",IF(F304=0,IF(F305+F306&gt;0,"Booked while off","Off"),IF(F308&gt;OverAbove,"Over",IF(F308&lt;UnderBelow,"Under","OK"))))</f>
        <v/>
      </c>
      <c r="G309">
        <f>IF($A$304="","",IF(G304=0,IF(G305+G306&gt;0,"Booked while off","Off"),IF(G308&gt;OverAbove,"Over",IF(G308&lt;UnderBelow,"Under","OK"))))</f>
        <v/>
      </c>
      <c r="H309">
        <f>IF($A$304="","",IF(H304=0,IF(H305+H306&gt;0,"Booked while off","Off"),IF(H308&gt;OverAbove,"Over",IF(H308&lt;UnderBelow,"Under","OK"))))</f>
        <v/>
      </c>
      <c r="I309">
        <f>IF($A$304="","",IF(I304=0,IF(I305+I306&gt;0,"Booked while off","Off"),IF(I308&gt;OverAbove,"Over",IF(I308&lt;UnderBelow,"Under","OK"))))</f>
        <v/>
      </c>
      <c r="J309">
        <f>IF($A$304="","",IF(J304=0,IF(J305+J306&gt;0,"Booked while off","Off"),IF(J308&gt;OverAbove,"Over",IF(J308&lt;UnderBelow,"Under","OK"))))</f>
        <v/>
      </c>
      <c r="K309">
        <f>IF($A$304="","",IF(K304=0,IF(K305+K306&gt;0,"Booked while off","Off"),IF(K308&gt;OverAbove,"Over",IF(K308&lt;UnderBelow,"Under","OK"))))</f>
        <v/>
      </c>
      <c r="L309">
        <f>IF($A$304="","",IF(L304=0,IF(L305+L306&gt;0,"Booked while off","Off"),IF(L308&gt;OverAbove,"Over",IF(L308&lt;UnderBelow,"Under","OK"))))</f>
        <v/>
      </c>
      <c r="M309">
        <f>IF($A$304="","",IF(M304=0,IF(M305+M306&gt;0,"Booked while off","Off"),IF(M308&gt;OverAbove,"Over",IF(M308&lt;UnderBelow,"Under","OK"))))</f>
        <v/>
      </c>
      <c r="N309">
        <f>IF($A$304="","",IF(N304=0,IF(N305+N306&gt;0,"Booked while off","Off"),IF(N308&gt;OverAbove,"Over",IF(N308&lt;UnderBelow,"Under","OK"))))</f>
        <v/>
      </c>
    </row>
    <row r="310"/>
    <row r="311">
      <c r="A311" s="2">
        <f>IF(People!$A$47="","",People!$A$47)</f>
        <v/>
      </c>
      <c r="B311">
        <f>IF($A$311="","","Available")</f>
        <v/>
      </c>
      <c r="C311" s="18">
        <f>IF($A$311="","",MAX(0,People!$C$47-Leave!B47*HoursPerDay))</f>
        <v/>
      </c>
      <c r="D311" s="18">
        <f>IF($A$311="","",MAX(0,People!$C$47-Leave!C47*HoursPerDay))</f>
        <v/>
      </c>
      <c r="E311" s="18">
        <f>IF($A$311="","",MAX(0,People!$C$47-Leave!D47*HoursPerDay))</f>
        <v/>
      </c>
      <c r="F311" s="18">
        <f>IF($A$311="","",MAX(0,People!$C$47-Leave!E47*HoursPerDay))</f>
        <v/>
      </c>
      <c r="G311" s="18">
        <f>IF($A$311="","",MAX(0,People!$C$47-Leave!F47*HoursPerDay))</f>
        <v/>
      </c>
      <c r="H311" s="18">
        <f>IF($A$311="","",MAX(0,People!$C$47-Leave!G47*HoursPerDay))</f>
        <v/>
      </c>
      <c r="I311" s="18">
        <f>IF($A$311="","",MAX(0,People!$C$47-Leave!H47*HoursPerDay))</f>
        <v/>
      </c>
      <c r="J311" s="18">
        <f>IF($A$311="","",MAX(0,People!$C$47-Leave!I47*HoursPerDay))</f>
        <v/>
      </c>
      <c r="K311" s="18">
        <f>IF($A$311="","",MAX(0,People!$C$47-Leave!J47*HoursPerDay))</f>
        <v/>
      </c>
      <c r="L311" s="18">
        <f>IF($A$311="","",MAX(0,People!$C$47-Leave!K47*HoursPerDay))</f>
        <v/>
      </c>
      <c r="M311" s="18">
        <f>IF($A$311="","",MAX(0,People!$C$47-Leave!L47*HoursPerDay))</f>
        <v/>
      </c>
      <c r="N311" s="18">
        <f>IF($A$311="","",MAX(0,People!$C$47-Leave!M47*HoursPerDay))</f>
        <v/>
      </c>
    </row>
    <row r="312">
      <c r="B312">
        <f>IF($A$311="","","Confirmed")</f>
        <v/>
      </c>
      <c r="C312" s="18">
        <f>IF($A$311="","",SUMIFS(Plan!E$3:E$302,Plan!$A$3:$A$302,$A$311,Plan!$C$3:$C$302,"Confirmed"))</f>
        <v/>
      </c>
      <c r="D312" s="18">
        <f>IF($A$311="","",SUMIFS(Plan!F$3:F$302,Plan!$A$3:$A$302,$A$311,Plan!$C$3:$C$302,"Confirmed"))</f>
        <v/>
      </c>
      <c r="E312" s="18">
        <f>IF($A$311="","",SUMIFS(Plan!G$3:G$302,Plan!$A$3:$A$302,$A$311,Plan!$C$3:$C$302,"Confirmed"))</f>
        <v/>
      </c>
      <c r="F312" s="18">
        <f>IF($A$311="","",SUMIFS(Plan!H$3:H$302,Plan!$A$3:$A$302,$A$311,Plan!$C$3:$C$302,"Confirmed"))</f>
        <v/>
      </c>
      <c r="G312" s="18">
        <f>IF($A$311="","",SUMIFS(Plan!I$3:I$302,Plan!$A$3:$A$302,$A$311,Plan!$C$3:$C$302,"Confirmed"))</f>
        <v/>
      </c>
      <c r="H312" s="18">
        <f>IF($A$311="","",SUMIFS(Plan!J$3:J$302,Plan!$A$3:$A$302,$A$311,Plan!$C$3:$C$302,"Confirmed"))</f>
        <v/>
      </c>
      <c r="I312" s="18">
        <f>IF($A$311="","",SUMIFS(Plan!K$3:K$302,Plan!$A$3:$A$302,$A$311,Plan!$C$3:$C$302,"Confirmed"))</f>
        <v/>
      </c>
      <c r="J312" s="18">
        <f>IF($A$311="","",SUMIFS(Plan!L$3:L$302,Plan!$A$3:$A$302,$A$311,Plan!$C$3:$C$302,"Confirmed"))</f>
        <v/>
      </c>
      <c r="K312" s="18">
        <f>IF($A$311="","",SUMIFS(Plan!M$3:M$302,Plan!$A$3:$A$302,$A$311,Plan!$C$3:$C$302,"Confirmed"))</f>
        <v/>
      </c>
      <c r="L312" s="18">
        <f>IF($A$311="","",SUMIFS(Plan!N$3:N$302,Plan!$A$3:$A$302,$A$311,Plan!$C$3:$C$302,"Confirmed"))</f>
        <v/>
      </c>
      <c r="M312" s="18">
        <f>IF($A$311="","",SUMIFS(Plan!O$3:O$302,Plan!$A$3:$A$302,$A$311,Plan!$C$3:$C$302,"Confirmed"))</f>
        <v/>
      </c>
      <c r="N312" s="18">
        <f>IF($A$311="","",SUMIFS(Plan!P$3:P$302,Plan!$A$3:$A$302,$A$311,Plan!$C$3:$C$302,"Confirmed"))</f>
        <v/>
      </c>
    </row>
    <row r="313">
      <c r="B313">
        <f>IF($A$311="","","Tentative")</f>
        <v/>
      </c>
      <c r="C313" s="18">
        <f>IF($A$311="","",SUMIFS(Plan!E$3:E$302,Plan!$A$3:$A$302,$A$311,Plan!$C$3:$C$302,"Tentative"))</f>
        <v/>
      </c>
      <c r="D313" s="18">
        <f>IF($A$311="","",SUMIFS(Plan!F$3:F$302,Plan!$A$3:$A$302,$A$311,Plan!$C$3:$C$302,"Tentative"))</f>
        <v/>
      </c>
      <c r="E313" s="18">
        <f>IF($A$311="","",SUMIFS(Plan!G$3:G$302,Plan!$A$3:$A$302,$A$311,Plan!$C$3:$C$302,"Tentative"))</f>
        <v/>
      </c>
      <c r="F313" s="18">
        <f>IF($A$311="","",SUMIFS(Plan!H$3:H$302,Plan!$A$3:$A$302,$A$311,Plan!$C$3:$C$302,"Tentative"))</f>
        <v/>
      </c>
      <c r="G313" s="18">
        <f>IF($A$311="","",SUMIFS(Plan!I$3:I$302,Plan!$A$3:$A$302,$A$311,Plan!$C$3:$C$302,"Tentative"))</f>
        <v/>
      </c>
      <c r="H313" s="18">
        <f>IF($A$311="","",SUMIFS(Plan!J$3:J$302,Plan!$A$3:$A$302,$A$311,Plan!$C$3:$C$302,"Tentative"))</f>
        <v/>
      </c>
      <c r="I313" s="18">
        <f>IF($A$311="","",SUMIFS(Plan!K$3:K$302,Plan!$A$3:$A$302,$A$311,Plan!$C$3:$C$302,"Tentative"))</f>
        <v/>
      </c>
      <c r="J313" s="18">
        <f>IF($A$311="","",SUMIFS(Plan!L$3:L$302,Plan!$A$3:$A$302,$A$311,Plan!$C$3:$C$302,"Tentative"))</f>
        <v/>
      </c>
      <c r="K313" s="18">
        <f>IF($A$311="","",SUMIFS(Plan!M$3:M$302,Plan!$A$3:$A$302,$A$311,Plan!$C$3:$C$302,"Tentative"))</f>
        <v/>
      </c>
      <c r="L313" s="18">
        <f>IF($A$311="","",SUMIFS(Plan!N$3:N$302,Plan!$A$3:$A$302,$A$311,Plan!$C$3:$C$302,"Tentative"))</f>
        <v/>
      </c>
      <c r="M313" s="18">
        <f>IF($A$311="","",SUMIFS(Plan!O$3:O$302,Plan!$A$3:$A$302,$A$311,Plan!$C$3:$C$302,"Tentative"))</f>
        <v/>
      </c>
      <c r="N313" s="18">
        <f>IF($A$311="","",SUMIFS(Plan!P$3:P$302,Plan!$A$3:$A$302,$A$311,Plan!$C$3:$C$302,"Tentative"))</f>
        <v/>
      </c>
    </row>
    <row r="314">
      <c r="B314">
        <f>IF($A$311="","","Weighted tentative")</f>
        <v/>
      </c>
      <c r="C314" s="18">
        <f>IF($A$311="","",SUMPRODUCT((Plan!$A$3:$A$302=$A$311)*(Plan!$C$3:$C$302="Tentative")*Plan!E$3:E$302*Plan!$D$3:$D$302))</f>
        <v/>
      </c>
      <c r="D314" s="18">
        <f>IF($A$311="","",SUMPRODUCT((Plan!$A$3:$A$302=$A$311)*(Plan!$C$3:$C$302="Tentative")*Plan!F$3:F$302*Plan!$D$3:$D$302))</f>
        <v/>
      </c>
      <c r="E314" s="18">
        <f>IF($A$311="","",SUMPRODUCT((Plan!$A$3:$A$302=$A$311)*(Plan!$C$3:$C$302="Tentative")*Plan!G$3:G$302*Plan!$D$3:$D$302))</f>
        <v/>
      </c>
      <c r="F314" s="18">
        <f>IF($A$311="","",SUMPRODUCT((Plan!$A$3:$A$302=$A$311)*(Plan!$C$3:$C$302="Tentative")*Plan!H$3:H$302*Plan!$D$3:$D$302))</f>
        <v/>
      </c>
      <c r="G314" s="18">
        <f>IF($A$311="","",SUMPRODUCT((Plan!$A$3:$A$302=$A$311)*(Plan!$C$3:$C$302="Tentative")*Plan!I$3:I$302*Plan!$D$3:$D$302))</f>
        <v/>
      </c>
      <c r="H314" s="18">
        <f>IF($A$311="","",SUMPRODUCT((Plan!$A$3:$A$302=$A$311)*(Plan!$C$3:$C$302="Tentative")*Plan!J$3:J$302*Plan!$D$3:$D$302))</f>
        <v/>
      </c>
      <c r="I314" s="18">
        <f>IF($A$311="","",SUMPRODUCT((Plan!$A$3:$A$302=$A$311)*(Plan!$C$3:$C$302="Tentative")*Plan!K$3:K$302*Plan!$D$3:$D$302))</f>
        <v/>
      </c>
      <c r="J314" s="18">
        <f>IF($A$311="","",SUMPRODUCT((Plan!$A$3:$A$302=$A$311)*(Plan!$C$3:$C$302="Tentative")*Plan!L$3:L$302*Plan!$D$3:$D$302))</f>
        <v/>
      </c>
      <c r="K314" s="18">
        <f>IF($A$311="","",SUMPRODUCT((Plan!$A$3:$A$302=$A$311)*(Plan!$C$3:$C$302="Tentative")*Plan!M$3:M$302*Plan!$D$3:$D$302))</f>
        <v/>
      </c>
      <c r="L314" s="18">
        <f>IF($A$311="","",SUMPRODUCT((Plan!$A$3:$A$302=$A$311)*(Plan!$C$3:$C$302="Tentative")*Plan!N$3:N$302*Plan!$D$3:$D$302))</f>
        <v/>
      </c>
      <c r="M314" s="18">
        <f>IF($A$311="","",SUMPRODUCT((Plan!$A$3:$A$302=$A$311)*(Plan!$C$3:$C$302="Tentative")*Plan!O$3:O$302*Plan!$D$3:$D$302))</f>
        <v/>
      </c>
      <c r="N314" s="18">
        <f>IF($A$311="","",SUMPRODUCT((Plan!$A$3:$A$302=$A$311)*(Plan!$C$3:$C$302="Tentative")*Plan!P$3:P$302*Plan!$D$3:$D$302))</f>
        <v/>
      </c>
    </row>
    <row r="315">
      <c r="B315">
        <f>IF($A$311="","","% booked (confirmed + weighted)")</f>
        <v/>
      </c>
      <c r="C315" s="19">
        <f>IF($A$311="","",IF(C311=0,"",(C312+C314)/C311))</f>
        <v/>
      </c>
      <c r="D315" s="19">
        <f>IF($A$311="","",IF(D311=0,"",(D312+D314)/D311))</f>
        <v/>
      </c>
      <c r="E315" s="19">
        <f>IF($A$311="","",IF(E311=0,"",(E312+E314)/E311))</f>
        <v/>
      </c>
      <c r="F315" s="19">
        <f>IF($A$311="","",IF(F311=0,"",(F312+F314)/F311))</f>
        <v/>
      </c>
      <c r="G315" s="19">
        <f>IF($A$311="","",IF(G311=0,"",(G312+G314)/G311))</f>
        <v/>
      </c>
      <c r="H315" s="19">
        <f>IF($A$311="","",IF(H311=0,"",(H312+H314)/H311))</f>
        <v/>
      </c>
      <c r="I315" s="19">
        <f>IF($A$311="","",IF(I311=0,"",(I312+I314)/I311))</f>
        <v/>
      </c>
      <c r="J315" s="19">
        <f>IF($A$311="","",IF(J311=0,"",(J312+J314)/J311))</f>
        <v/>
      </c>
      <c r="K315" s="19">
        <f>IF($A$311="","",IF(K311=0,"",(K312+K314)/K311))</f>
        <v/>
      </c>
      <c r="L315" s="19">
        <f>IF($A$311="","",IF(L311=0,"",(L312+L314)/L311))</f>
        <v/>
      </c>
      <c r="M315" s="19">
        <f>IF($A$311="","",IF(M311=0,"",(M312+M314)/M311))</f>
        <v/>
      </c>
      <c r="N315" s="19">
        <f>IF($A$311="","",IF(N311=0,"",(N312+N314)/N311))</f>
        <v/>
      </c>
    </row>
    <row r="316">
      <c r="B316">
        <f>IF($A$311="","","Status")</f>
        <v/>
      </c>
      <c r="C316">
        <f>IF($A$311="","",IF(C311=0,IF(C312+C313&gt;0,"Booked while off","Off"),IF(C315&gt;OverAbove,"Over",IF(C315&lt;UnderBelow,"Under","OK"))))</f>
        <v/>
      </c>
      <c r="D316">
        <f>IF($A$311="","",IF(D311=0,IF(D312+D313&gt;0,"Booked while off","Off"),IF(D315&gt;OverAbove,"Over",IF(D315&lt;UnderBelow,"Under","OK"))))</f>
        <v/>
      </c>
      <c r="E316">
        <f>IF($A$311="","",IF(E311=0,IF(E312+E313&gt;0,"Booked while off","Off"),IF(E315&gt;OverAbove,"Over",IF(E315&lt;UnderBelow,"Under","OK"))))</f>
        <v/>
      </c>
      <c r="F316">
        <f>IF($A$311="","",IF(F311=0,IF(F312+F313&gt;0,"Booked while off","Off"),IF(F315&gt;OverAbove,"Over",IF(F315&lt;UnderBelow,"Under","OK"))))</f>
        <v/>
      </c>
      <c r="G316">
        <f>IF($A$311="","",IF(G311=0,IF(G312+G313&gt;0,"Booked while off","Off"),IF(G315&gt;OverAbove,"Over",IF(G315&lt;UnderBelow,"Under","OK"))))</f>
        <v/>
      </c>
      <c r="H316">
        <f>IF($A$311="","",IF(H311=0,IF(H312+H313&gt;0,"Booked while off","Off"),IF(H315&gt;OverAbove,"Over",IF(H315&lt;UnderBelow,"Under","OK"))))</f>
        <v/>
      </c>
      <c r="I316">
        <f>IF($A$311="","",IF(I311=0,IF(I312+I313&gt;0,"Booked while off","Off"),IF(I315&gt;OverAbove,"Over",IF(I315&lt;UnderBelow,"Under","OK"))))</f>
        <v/>
      </c>
      <c r="J316">
        <f>IF($A$311="","",IF(J311=0,IF(J312+J313&gt;0,"Booked while off","Off"),IF(J315&gt;OverAbove,"Over",IF(J315&lt;UnderBelow,"Under","OK"))))</f>
        <v/>
      </c>
      <c r="K316">
        <f>IF($A$311="","",IF(K311=0,IF(K312+K313&gt;0,"Booked while off","Off"),IF(K315&gt;OverAbove,"Over",IF(K315&lt;UnderBelow,"Under","OK"))))</f>
        <v/>
      </c>
      <c r="L316">
        <f>IF($A$311="","",IF(L311=0,IF(L312+L313&gt;0,"Booked while off","Off"),IF(L315&gt;OverAbove,"Over",IF(L315&lt;UnderBelow,"Under","OK"))))</f>
        <v/>
      </c>
      <c r="M316">
        <f>IF($A$311="","",IF(M311=0,IF(M312+M313&gt;0,"Booked while off","Off"),IF(M315&gt;OverAbove,"Over",IF(M315&lt;UnderBelow,"Under","OK"))))</f>
        <v/>
      </c>
      <c r="N316">
        <f>IF($A$311="","",IF(N311=0,IF(N312+N313&gt;0,"Booked while off","Off"),IF(N315&gt;OverAbove,"Over",IF(N315&lt;UnderBelow,"Under","OK"))))</f>
        <v/>
      </c>
    </row>
    <row r="317"/>
    <row r="318">
      <c r="A318" s="2">
        <f>IF(People!$A$48="","",People!$A$48)</f>
        <v/>
      </c>
      <c r="B318">
        <f>IF($A$318="","","Available")</f>
        <v/>
      </c>
      <c r="C318" s="18">
        <f>IF($A$318="","",MAX(0,People!$C$48-Leave!B48*HoursPerDay))</f>
        <v/>
      </c>
      <c r="D318" s="18">
        <f>IF($A$318="","",MAX(0,People!$C$48-Leave!C48*HoursPerDay))</f>
        <v/>
      </c>
      <c r="E318" s="18">
        <f>IF($A$318="","",MAX(0,People!$C$48-Leave!D48*HoursPerDay))</f>
        <v/>
      </c>
      <c r="F318" s="18">
        <f>IF($A$318="","",MAX(0,People!$C$48-Leave!E48*HoursPerDay))</f>
        <v/>
      </c>
      <c r="G318" s="18">
        <f>IF($A$318="","",MAX(0,People!$C$48-Leave!F48*HoursPerDay))</f>
        <v/>
      </c>
      <c r="H318" s="18">
        <f>IF($A$318="","",MAX(0,People!$C$48-Leave!G48*HoursPerDay))</f>
        <v/>
      </c>
      <c r="I318" s="18">
        <f>IF($A$318="","",MAX(0,People!$C$48-Leave!H48*HoursPerDay))</f>
        <v/>
      </c>
      <c r="J318" s="18">
        <f>IF($A$318="","",MAX(0,People!$C$48-Leave!I48*HoursPerDay))</f>
        <v/>
      </c>
      <c r="K318" s="18">
        <f>IF($A$318="","",MAX(0,People!$C$48-Leave!J48*HoursPerDay))</f>
        <v/>
      </c>
      <c r="L318" s="18">
        <f>IF($A$318="","",MAX(0,People!$C$48-Leave!K48*HoursPerDay))</f>
        <v/>
      </c>
      <c r="M318" s="18">
        <f>IF($A$318="","",MAX(0,People!$C$48-Leave!L48*HoursPerDay))</f>
        <v/>
      </c>
      <c r="N318" s="18">
        <f>IF($A$318="","",MAX(0,People!$C$48-Leave!M48*HoursPerDay))</f>
        <v/>
      </c>
    </row>
    <row r="319">
      <c r="B319">
        <f>IF($A$318="","","Confirmed")</f>
        <v/>
      </c>
      <c r="C319" s="18">
        <f>IF($A$318="","",SUMIFS(Plan!E$3:E$302,Plan!$A$3:$A$302,$A$318,Plan!$C$3:$C$302,"Confirmed"))</f>
        <v/>
      </c>
      <c r="D319" s="18">
        <f>IF($A$318="","",SUMIFS(Plan!F$3:F$302,Plan!$A$3:$A$302,$A$318,Plan!$C$3:$C$302,"Confirmed"))</f>
        <v/>
      </c>
      <c r="E319" s="18">
        <f>IF($A$318="","",SUMIFS(Plan!G$3:G$302,Plan!$A$3:$A$302,$A$318,Plan!$C$3:$C$302,"Confirmed"))</f>
        <v/>
      </c>
      <c r="F319" s="18">
        <f>IF($A$318="","",SUMIFS(Plan!H$3:H$302,Plan!$A$3:$A$302,$A$318,Plan!$C$3:$C$302,"Confirmed"))</f>
        <v/>
      </c>
      <c r="G319" s="18">
        <f>IF($A$318="","",SUMIFS(Plan!I$3:I$302,Plan!$A$3:$A$302,$A$318,Plan!$C$3:$C$302,"Confirmed"))</f>
        <v/>
      </c>
      <c r="H319" s="18">
        <f>IF($A$318="","",SUMIFS(Plan!J$3:J$302,Plan!$A$3:$A$302,$A$318,Plan!$C$3:$C$302,"Confirmed"))</f>
        <v/>
      </c>
      <c r="I319" s="18">
        <f>IF($A$318="","",SUMIFS(Plan!K$3:K$302,Plan!$A$3:$A$302,$A$318,Plan!$C$3:$C$302,"Confirmed"))</f>
        <v/>
      </c>
      <c r="J319" s="18">
        <f>IF($A$318="","",SUMIFS(Plan!L$3:L$302,Plan!$A$3:$A$302,$A$318,Plan!$C$3:$C$302,"Confirmed"))</f>
        <v/>
      </c>
      <c r="K319" s="18">
        <f>IF($A$318="","",SUMIFS(Plan!M$3:M$302,Plan!$A$3:$A$302,$A$318,Plan!$C$3:$C$302,"Confirmed"))</f>
        <v/>
      </c>
      <c r="L319" s="18">
        <f>IF($A$318="","",SUMIFS(Plan!N$3:N$302,Plan!$A$3:$A$302,$A$318,Plan!$C$3:$C$302,"Confirmed"))</f>
        <v/>
      </c>
      <c r="M319" s="18">
        <f>IF($A$318="","",SUMIFS(Plan!O$3:O$302,Plan!$A$3:$A$302,$A$318,Plan!$C$3:$C$302,"Confirmed"))</f>
        <v/>
      </c>
      <c r="N319" s="18">
        <f>IF($A$318="","",SUMIFS(Plan!P$3:P$302,Plan!$A$3:$A$302,$A$318,Plan!$C$3:$C$302,"Confirmed"))</f>
        <v/>
      </c>
    </row>
    <row r="320">
      <c r="B320">
        <f>IF($A$318="","","Tentative")</f>
        <v/>
      </c>
      <c r="C320" s="18">
        <f>IF($A$318="","",SUMIFS(Plan!E$3:E$302,Plan!$A$3:$A$302,$A$318,Plan!$C$3:$C$302,"Tentative"))</f>
        <v/>
      </c>
      <c r="D320" s="18">
        <f>IF($A$318="","",SUMIFS(Plan!F$3:F$302,Plan!$A$3:$A$302,$A$318,Plan!$C$3:$C$302,"Tentative"))</f>
        <v/>
      </c>
      <c r="E320" s="18">
        <f>IF($A$318="","",SUMIFS(Plan!G$3:G$302,Plan!$A$3:$A$302,$A$318,Plan!$C$3:$C$302,"Tentative"))</f>
        <v/>
      </c>
      <c r="F320" s="18">
        <f>IF($A$318="","",SUMIFS(Plan!H$3:H$302,Plan!$A$3:$A$302,$A$318,Plan!$C$3:$C$302,"Tentative"))</f>
        <v/>
      </c>
      <c r="G320" s="18">
        <f>IF($A$318="","",SUMIFS(Plan!I$3:I$302,Plan!$A$3:$A$302,$A$318,Plan!$C$3:$C$302,"Tentative"))</f>
        <v/>
      </c>
      <c r="H320" s="18">
        <f>IF($A$318="","",SUMIFS(Plan!J$3:J$302,Plan!$A$3:$A$302,$A$318,Plan!$C$3:$C$302,"Tentative"))</f>
        <v/>
      </c>
      <c r="I320" s="18">
        <f>IF($A$318="","",SUMIFS(Plan!K$3:K$302,Plan!$A$3:$A$302,$A$318,Plan!$C$3:$C$302,"Tentative"))</f>
        <v/>
      </c>
      <c r="J320" s="18">
        <f>IF($A$318="","",SUMIFS(Plan!L$3:L$302,Plan!$A$3:$A$302,$A$318,Plan!$C$3:$C$302,"Tentative"))</f>
        <v/>
      </c>
      <c r="K320" s="18">
        <f>IF($A$318="","",SUMIFS(Plan!M$3:M$302,Plan!$A$3:$A$302,$A$318,Plan!$C$3:$C$302,"Tentative"))</f>
        <v/>
      </c>
      <c r="L320" s="18">
        <f>IF($A$318="","",SUMIFS(Plan!N$3:N$302,Plan!$A$3:$A$302,$A$318,Plan!$C$3:$C$302,"Tentative"))</f>
        <v/>
      </c>
      <c r="M320" s="18">
        <f>IF($A$318="","",SUMIFS(Plan!O$3:O$302,Plan!$A$3:$A$302,$A$318,Plan!$C$3:$C$302,"Tentative"))</f>
        <v/>
      </c>
      <c r="N320" s="18">
        <f>IF($A$318="","",SUMIFS(Plan!P$3:P$302,Plan!$A$3:$A$302,$A$318,Plan!$C$3:$C$302,"Tentative"))</f>
        <v/>
      </c>
    </row>
    <row r="321">
      <c r="B321">
        <f>IF($A$318="","","Weighted tentative")</f>
        <v/>
      </c>
      <c r="C321" s="18">
        <f>IF($A$318="","",SUMPRODUCT((Plan!$A$3:$A$302=$A$318)*(Plan!$C$3:$C$302="Tentative")*Plan!E$3:E$302*Plan!$D$3:$D$302))</f>
        <v/>
      </c>
      <c r="D321" s="18">
        <f>IF($A$318="","",SUMPRODUCT((Plan!$A$3:$A$302=$A$318)*(Plan!$C$3:$C$302="Tentative")*Plan!F$3:F$302*Plan!$D$3:$D$302))</f>
        <v/>
      </c>
      <c r="E321" s="18">
        <f>IF($A$318="","",SUMPRODUCT((Plan!$A$3:$A$302=$A$318)*(Plan!$C$3:$C$302="Tentative")*Plan!G$3:G$302*Plan!$D$3:$D$302))</f>
        <v/>
      </c>
      <c r="F321" s="18">
        <f>IF($A$318="","",SUMPRODUCT((Plan!$A$3:$A$302=$A$318)*(Plan!$C$3:$C$302="Tentative")*Plan!H$3:H$302*Plan!$D$3:$D$302))</f>
        <v/>
      </c>
      <c r="G321" s="18">
        <f>IF($A$318="","",SUMPRODUCT((Plan!$A$3:$A$302=$A$318)*(Plan!$C$3:$C$302="Tentative")*Plan!I$3:I$302*Plan!$D$3:$D$302))</f>
        <v/>
      </c>
      <c r="H321" s="18">
        <f>IF($A$318="","",SUMPRODUCT((Plan!$A$3:$A$302=$A$318)*(Plan!$C$3:$C$302="Tentative")*Plan!J$3:J$302*Plan!$D$3:$D$302))</f>
        <v/>
      </c>
      <c r="I321" s="18">
        <f>IF($A$318="","",SUMPRODUCT((Plan!$A$3:$A$302=$A$318)*(Plan!$C$3:$C$302="Tentative")*Plan!K$3:K$302*Plan!$D$3:$D$302))</f>
        <v/>
      </c>
      <c r="J321" s="18">
        <f>IF($A$318="","",SUMPRODUCT((Plan!$A$3:$A$302=$A$318)*(Plan!$C$3:$C$302="Tentative")*Plan!L$3:L$302*Plan!$D$3:$D$302))</f>
        <v/>
      </c>
      <c r="K321" s="18">
        <f>IF($A$318="","",SUMPRODUCT((Plan!$A$3:$A$302=$A$318)*(Plan!$C$3:$C$302="Tentative")*Plan!M$3:M$302*Plan!$D$3:$D$302))</f>
        <v/>
      </c>
      <c r="L321" s="18">
        <f>IF($A$318="","",SUMPRODUCT((Plan!$A$3:$A$302=$A$318)*(Plan!$C$3:$C$302="Tentative")*Plan!N$3:N$302*Plan!$D$3:$D$302))</f>
        <v/>
      </c>
      <c r="M321" s="18">
        <f>IF($A$318="","",SUMPRODUCT((Plan!$A$3:$A$302=$A$318)*(Plan!$C$3:$C$302="Tentative")*Plan!O$3:O$302*Plan!$D$3:$D$302))</f>
        <v/>
      </c>
      <c r="N321" s="18">
        <f>IF($A$318="","",SUMPRODUCT((Plan!$A$3:$A$302=$A$318)*(Plan!$C$3:$C$302="Tentative")*Plan!P$3:P$302*Plan!$D$3:$D$302))</f>
        <v/>
      </c>
    </row>
    <row r="322">
      <c r="B322">
        <f>IF($A$318="","","% booked (confirmed + weighted)")</f>
        <v/>
      </c>
      <c r="C322" s="19">
        <f>IF($A$318="","",IF(C318=0,"",(C319+C321)/C318))</f>
        <v/>
      </c>
      <c r="D322" s="19">
        <f>IF($A$318="","",IF(D318=0,"",(D319+D321)/D318))</f>
        <v/>
      </c>
      <c r="E322" s="19">
        <f>IF($A$318="","",IF(E318=0,"",(E319+E321)/E318))</f>
        <v/>
      </c>
      <c r="F322" s="19">
        <f>IF($A$318="","",IF(F318=0,"",(F319+F321)/F318))</f>
        <v/>
      </c>
      <c r="G322" s="19">
        <f>IF($A$318="","",IF(G318=0,"",(G319+G321)/G318))</f>
        <v/>
      </c>
      <c r="H322" s="19">
        <f>IF($A$318="","",IF(H318=0,"",(H319+H321)/H318))</f>
        <v/>
      </c>
      <c r="I322" s="19">
        <f>IF($A$318="","",IF(I318=0,"",(I319+I321)/I318))</f>
        <v/>
      </c>
      <c r="J322" s="19">
        <f>IF($A$318="","",IF(J318=0,"",(J319+J321)/J318))</f>
        <v/>
      </c>
      <c r="K322" s="19">
        <f>IF($A$318="","",IF(K318=0,"",(K319+K321)/K318))</f>
        <v/>
      </c>
      <c r="L322" s="19">
        <f>IF($A$318="","",IF(L318=0,"",(L319+L321)/L318))</f>
        <v/>
      </c>
      <c r="M322" s="19">
        <f>IF($A$318="","",IF(M318=0,"",(M319+M321)/M318))</f>
        <v/>
      </c>
      <c r="N322" s="19">
        <f>IF($A$318="","",IF(N318=0,"",(N319+N321)/N318))</f>
        <v/>
      </c>
    </row>
    <row r="323">
      <c r="B323">
        <f>IF($A$318="","","Status")</f>
        <v/>
      </c>
      <c r="C323">
        <f>IF($A$318="","",IF(C318=0,IF(C319+C320&gt;0,"Booked while off","Off"),IF(C322&gt;OverAbove,"Over",IF(C322&lt;UnderBelow,"Under","OK"))))</f>
        <v/>
      </c>
      <c r="D323">
        <f>IF($A$318="","",IF(D318=0,IF(D319+D320&gt;0,"Booked while off","Off"),IF(D322&gt;OverAbove,"Over",IF(D322&lt;UnderBelow,"Under","OK"))))</f>
        <v/>
      </c>
      <c r="E323">
        <f>IF($A$318="","",IF(E318=0,IF(E319+E320&gt;0,"Booked while off","Off"),IF(E322&gt;OverAbove,"Over",IF(E322&lt;UnderBelow,"Under","OK"))))</f>
        <v/>
      </c>
      <c r="F323">
        <f>IF($A$318="","",IF(F318=0,IF(F319+F320&gt;0,"Booked while off","Off"),IF(F322&gt;OverAbove,"Over",IF(F322&lt;UnderBelow,"Under","OK"))))</f>
        <v/>
      </c>
      <c r="G323">
        <f>IF($A$318="","",IF(G318=0,IF(G319+G320&gt;0,"Booked while off","Off"),IF(G322&gt;OverAbove,"Over",IF(G322&lt;UnderBelow,"Under","OK"))))</f>
        <v/>
      </c>
      <c r="H323">
        <f>IF($A$318="","",IF(H318=0,IF(H319+H320&gt;0,"Booked while off","Off"),IF(H322&gt;OverAbove,"Over",IF(H322&lt;UnderBelow,"Under","OK"))))</f>
        <v/>
      </c>
      <c r="I323">
        <f>IF($A$318="","",IF(I318=0,IF(I319+I320&gt;0,"Booked while off","Off"),IF(I322&gt;OverAbove,"Over",IF(I322&lt;UnderBelow,"Under","OK"))))</f>
        <v/>
      </c>
      <c r="J323">
        <f>IF($A$318="","",IF(J318=0,IF(J319+J320&gt;0,"Booked while off","Off"),IF(J322&gt;OverAbove,"Over",IF(J322&lt;UnderBelow,"Under","OK"))))</f>
        <v/>
      </c>
      <c r="K323">
        <f>IF($A$318="","",IF(K318=0,IF(K319+K320&gt;0,"Booked while off","Off"),IF(K322&gt;OverAbove,"Over",IF(K322&lt;UnderBelow,"Under","OK"))))</f>
        <v/>
      </c>
      <c r="L323">
        <f>IF($A$318="","",IF(L318=0,IF(L319+L320&gt;0,"Booked while off","Off"),IF(L322&gt;OverAbove,"Over",IF(L322&lt;UnderBelow,"Under","OK"))))</f>
        <v/>
      </c>
      <c r="M323">
        <f>IF($A$318="","",IF(M318=0,IF(M319+M320&gt;0,"Booked while off","Off"),IF(M322&gt;OverAbove,"Over",IF(M322&lt;UnderBelow,"Under","OK"))))</f>
        <v/>
      </c>
      <c r="N323">
        <f>IF($A$318="","",IF(N318=0,IF(N319+N320&gt;0,"Booked while off","Off"),IF(N322&gt;OverAbove,"Over",IF(N322&lt;UnderBelow,"Under","OK"))))</f>
        <v/>
      </c>
    </row>
    <row r="324"/>
    <row r="325">
      <c r="A325" s="2">
        <f>IF(People!$A$49="","",People!$A$49)</f>
        <v/>
      </c>
      <c r="B325">
        <f>IF($A$325="","","Available")</f>
        <v/>
      </c>
      <c r="C325" s="18">
        <f>IF($A$325="","",MAX(0,People!$C$49-Leave!B49*HoursPerDay))</f>
        <v/>
      </c>
      <c r="D325" s="18">
        <f>IF($A$325="","",MAX(0,People!$C$49-Leave!C49*HoursPerDay))</f>
        <v/>
      </c>
      <c r="E325" s="18">
        <f>IF($A$325="","",MAX(0,People!$C$49-Leave!D49*HoursPerDay))</f>
        <v/>
      </c>
      <c r="F325" s="18">
        <f>IF($A$325="","",MAX(0,People!$C$49-Leave!E49*HoursPerDay))</f>
        <v/>
      </c>
      <c r="G325" s="18">
        <f>IF($A$325="","",MAX(0,People!$C$49-Leave!F49*HoursPerDay))</f>
        <v/>
      </c>
      <c r="H325" s="18">
        <f>IF($A$325="","",MAX(0,People!$C$49-Leave!G49*HoursPerDay))</f>
        <v/>
      </c>
      <c r="I325" s="18">
        <f>IF($A$325="","",MAX(0,People!$C$49-Leave!H49*HoursPerDay))</f>
        <v/>
      </c>
      <c r="J325" s="18">
        <f>IF($A$325="","",MAX(0,People!$C$49-Leave!I49*HoursPerDay))</f>
        <v/>
      </c>
      <c r="K325" s="18">
        <f>IF($A$325="","",MAX(0,People!$C$49-Leave!J49*HoursPerDay))</f>
        <v/>
      </c>
      <c r="L325" s="18">
        <f>IF($A$325="","",MAX(0,People!$C$49-Leave!K49*HoursPerDay))</f>
        <v/>
      </c>
      <c r="M325" s="18">
        <f>IF($A$325="","",MAX(0,People!$C$49-Leave!L49*HoursPerDay))</f>
        <v/>
      </c>
      <c r="N325" s="18">
        <f>IF($A$325="","",MAX(0,People!$C$49-Leave!M49*HoursPerDay))</f>
        <v/>
      </c>
    </row>
    <row r="326">
      <c r="B326">
        <f>IF($A$325="","","Confirmed")</f>
        <v/>
      </c>
      <c r="C326" s="18">
        <f>IF($A$325="","",SUMIFS(Plan!E$3:E$302,Plan!$A$3:$A$302,$A$325,Plan!$C$3:$C$302,"Confirmed"))</f>
        <v/>
      </c>
      <c r="D326" s="18">
        <f>IF($A$325="","",SUMIFS(Plan!F$3:F$302,Plan!$A$3:$A$302,$A$325,Plan!$C$3:$C$302,"Confirmed"))</f>
        <v/>
      </c>
      <c r="E326" s="18">
        <f>IF($A$325="","",SUMIFS(Plan!G$3:G$302,Plan!$A$3:$A$302,$A$325,Plan!$C$3:$C$302,"Confirmed"))</f>
        <v/>
      </c>
      <c r="F326" s="18">
        <f>IF($A$325="","",SUMIFS(Plan!H$3:H$302,Plan!$A$3:$A$302,$A$325,Plan!$C$3:$C$302,"Confirmed"))</f>
        <v/>
      </c>
      <c r="G326" s="18">
        <f>IF($A$325="","",SUMIFS(Plan!I$3:I$302,Plan!$A$3:$A$302,$A$325,Plan!$C$3:$C$302,"Confirmed"))</f>
        <v/>
      </c>
      <c r="H326" s="18">
        <f>IF($A$325="","",SUMIFS(Plan!J$3:J$302,Plan!$A$3:$A$302,$A$325,Plan!$C$3:$C$302,"Confirmed"))</f>
        <v/>
      </c>
      <c r="I326" s="18">
        <f>IF($A$325="","",SUMIFS(Plan!K$3:K$302,Plan!$A$3:$A$302,$A$325,Plan!$C$3:$C$302,"Confirmed"))</f>
        <v/>
      </c>
      <c r="J326" s="18">
        <f>IF($A$325="","",SUMIFS(Plan!L$3:L$302,Plan!$A$3:$A$302,$A$325,Plan!$C$3:$C$302,"Confirmed"))</f>
        <v/>
      </c>
      <c r="K326" s="18">
        <f>IF($A$325="","",SUMIFS(Plan!M$3:M$302,Plan!$A$3:$A$302,$A$325,Plan!$C$3:$C$302,"Confirmed"))</f>
        <v/>
      </c>
      <c r="L326" s="18">
        <f>IF($A$325="","",SUMIFS(Plan!N$3:N$302,Plan!$A$3:$A$302,$A$325,Plan!$C$3:$C$302,"Confirmed"))</f>
        <v/>
      </c>
      <c r="M326" s="18">
        <f>IF($A$325="","",SUMIFS(Plan!O$3:O$302,Plan!$A$3:$A$302,$A$325,Plan!$C$3:$C$302,"Confirmed"))</f>
        <v/>
      </c>
      <c r="N326" s="18">
        <f>IF($A$325="","",SUMIFS(Plan!P$3:P$302,Plan!$A$3:$A$302,$A$325,Plan!$C$3:$C$302,"Confirmed"))</f>
        <v/>
      </c>
    </row>
    <row r="327">
      <c r="B327">
        <f>IF($A$325="","","Tentative")</f>
        <v/>
      </c>
      <c r="C327" s="18">
        <f>IF($A$325="","",SUMIFS(Plan!E$3:E$302,Plan!$A$3:$A$302,$A$325,Plan!$C$3:$C$302,"Tentative"))</f>
        <v/>
      </c>
      <c r="D327" s="18">
        <f>IF($A$325="","",SUMIFS(Plan!F$3:F$302,Plan!$A$3:$A$302,$A$325,Plan!$C$3:$C$302,"Tentative"))</f>
        <v/>
      </c>
      <c r="E327" s="18">
        <f>IF($A$325="","",SUMIFS(Plan!G$3:G$302,Plan!$A$3:$A$302,$A$325,Plan!$C$3:$C$302,"Tentative"))</f>
        <v/>
      </c>
      <c r="F327" s="18">
        <f>IF($A$325="","",SUMIFS(Plan!H$3:H$302,Plan!$A$3:$A$302,$A$325,Plan!$C$3:$C$302,"Tentative"))</f>
        <v/>
      </c>
      <c r="G327" s="18">
        <f>IF($A$325="","",SUMIFS(Plan!I$3:I$302,Plan!$A$3:$A$302,$A$325,Plan!$C$3:$C$302,"Tentative"))</f>
        <v/>
      </c>
      <c r="H327" s="18">
        <f>IF($A$325="","",SUMIFS(Plan!J$3:J$302,Plan!$A$3:$A$302,$A$325,Plan!$C$3:$C$302,"Tentative"))</f>
        <v/>
      </c>
      <c r="I327" s="18">
        <f>IF($A$325="","",SUMIFS(Plan!K$3:K$302,Plan!$A$3:$A$302,$A$325,Plan!$C$3:$C$302,"Tentative"))</f>
        <v/>
      </c>
      <c r="J327" s="18">
        <f>IF($A$325="","",SUMIFS(Plan!L$3:L$302,Plan!$A$3:$A$302,$A$325,Plan!$C$3:$C$302,"Tentative"))</f>
        <v/>
      </c>
      <c r="K327" s="18">
        <f>IF($A$325="","",SUMIFS(Plan!M$3:M$302,Plan!$A$3:$A$302,$A$325,Plan!$C$3:$C$302,"Tentative"))</f>
        <v/>
      </c>
      <c r="L327" s="18">
        <f>IF($A$325="","",SUMIFS(Plan!N$3:N$302,Plan!$A$3:$A$302,$A$325,Plan!$C$3:$C$302,"Tentative"))</f>
        <v/>
      </c>
      <c r="M327" s="18">
        <f>IF($A$325="","",SUMIFS(Plan!O$3:O$302,Plan!$A$3:$A$302,$A$325,Plan!$C$3:$C$302,"Tentative"))</f>
        <v/>
      </c>
      <c r="N327" s="18">
        <f>IF($A$325="","",SUMIFS(Plan!P$3:P$302,Plan!$A$3:$A$302,$A$325,Plan!$C$3:$C$302,"Tentative"))</f>
        <v/>
      </c>
    </row>
    <row r="328">
      <c r="B328">
        <f>IF($A$325="","","Weighted tentative")</f>
        <v/>
      </c>
      <c r="C328" s="18">
        <f>IF($A$325="","",SUMPRODUCT((Plan!$A$3:$A$302=$A$325)*(Plan!$C$3:$C$302="Tentative")*Plan!E$3:E$302*Plan!$D$3:$D$302))</f>
        <v/>
      </c>
      <c r="D328" s="18">
        <f>IF($A$325="","",SUMPRODUCT((Plan!$A$3:$A$302=$A$325)*(Plan!$C$3:$C$302="Tentative")*Plan!F$3:F$302*Plan!$D$3:$D$302))</f>
        <v/>
      </c>
      <c r="E328" s="18">
        <f>IF($A$325="","",SUMPRODUCT((Plan!$A$3:$A$302=$A$325)*(Plan!$C$3:$C$302="Tentative")*Plan!G$3:G$302*Plan!$D$3:$D$302))</f>
        <v/>
      </c>
      <c r="F328" s="18">
        <f>IF($A$325="","",SUMPRODUCT((Plan!$A$3:$A$302=$A$325)*(Plan!$C$3:$C$302="Tentative")*Plan!H$3:H$302*Plan!$D$3:$D$302))</f>
        <v/>
      </c>
      <c r="G328" s="18">
        <f>IF($A$325="","",SUMPRODUCT((Plan!$A$3:$A$302=$A$325)*(Plan!$C$3:$C$302="Tentative")*Plan!I$3:I$302*Plan!$D$3:$D$302))</f>
        <v/>
      </c>
      <c r="H328" s="18">
        <f>IF($A$325="","",SUMPRODUCT((Plan!$A$3:$A$302=$A$325)*(Plan!$C$3:$C$302="Tentative")*Plan!J$3:J$302*Plan!$D$3:$D$302))</f>
        <v/>
      </c>
      <c r="I328" s="18">
        <f>IF($A$325="","",SUMPRODUCT((Plan!$A$3:$A$302=$A$325)*(Plan!$C$3:$C$302="Tentative")*Plan!K$3:K$302*Plan!$D$3:$D$302))</f>
        <v/>
      </c>
      <c r="J328" s="18">
        <f>IF($A$325="","",SUMPRODUCT((Plan!$A$3:$A$302=$A$325)*(Plan!$C$3:$C$302="Tentative")*Plan!L$3:L$302*Plan!$D$3:$D$302))</f>
        <v/>
      </c>
      <c r="K328" s="18">
        <f>IF($A$325="","",SUMPRODUCT((Plan!$A$3:$A$302=$A$325)*(Plan!$C$3:$C$302="Tentative")*Plan!M$3:M$302*Plan!$D$3:$D$302))</f>
        <v/>
      </c>
      <c r="L328" s="18">
        <f>IF($A$325="","",SUMPRODUCT((Plan!$A$3:$A$302=$A$325)*(Plan!$C$3:$C$302="Tentative")*Plan!N$3:N$302*Plan!$D$3:$D$302))</f>
        <v/>
      </c>
      <c r="M328" s="18">
        <f>IF($A$325="","",SUMPRODUCT((Plan!$A$3:$A$302=$A$325)*(Plan!$C$3:$C$302="Tentative")*Plan!O$3:O$302*Plan!$D$3:$D$302))</f>
        <v/>
      </c>
      <c r="N328" s="18">
        <f>IF($A$325="","",SUMPRODUCT((Plan!$A$3:$A$302=$A$325)*(Plan!$C$3:$C$302="Tentative")*Plan!P$3:P$302*Plan!$D$3:$D$302))</f>
        <v/>
      </c>
    </row>
    <row r="329">
      <c r="B329">
        <f>IF($A$325="","","% booked (confirmed + weighted)")</f>
        <v/>
      </c>
      <c r="C329" s="19">
        <f>IF($A$325="","",IF(C325=0,"",(C326+C328)/C325))</f>
        <v/>
      </c>
      <c r="D329" s="19">
        <f>IF($A$325="","",IF(D325=0,"",(D326+D328)/D325))</f>
        <v/>
      </c>
      <c r="E329" s="19">
        <f>IF($A$325="","",IF(E325=0,"",(E326+E328)/E325))</f>
        <v/>
      </c>
      <c r="F329" s="19">
        <f>IF($A$325="","",IF(F325=0,"",(F326+F328)/F325))</f>
        <v/>
      </c>
      <c r="G329" s="19">
        <f>IF($A$325="","",IF(G325=0,"",(G326+G328)/G325))</f>
        <v/>
      </c>
      <c r="H329" s="19">
        <f>IF($A$325="","",IF(H325=0,"",(H326+H328)/H325))</f>
        <v/>
      </c>
      <c r="I329" s="19">
        <f>IF($A$325="","",IF(I325=0,"",(I326+I328)/I325))</f>
        <v/>
      </c>
      <c r="J329" s="19">
        <f>IF($A$325="","",IF(J325=0,"",(J326+J328)/J325))</f>
        <v/>
      </c>
      <c r="K329" s="19">
        <f>IF($A$325="","",IF(K325=0,"",(K326+K328)/K325))</f>
        <v/>
      </c>
      <c r="L329" s="19">
        <f>IF($A$325="","",IF(L325=0,"",(L326+L328)/L325))</f>
        <v/>
      </c>
      <c r="M329" s="19">
        <f>IF($A$325="","",IF(M325=0,"",(M326+M328)/M325))</f>
        <v/>
      </c>
      <c r="N329" s="19">
        <f>IF($A$325="","",IF(N325=0,"",(N326+N328)/N325))</f>
        <v/>
      </c>
    </row>
    <row r="330">
      <c r="B330">
        <f>IF($A$325="","","Status")</f>
        <v/>
      </c>
      <c r="C330">
        <f>IF($A$325="","",IF(C325=0,IF(C326+C327&gt;0,"Booked while off","Off"),IF(C329&gt;OverAbove,"Over",IF(C329&lt;UnderBelow,"Under","OK"))))</f>
        <v/>
      </c>
      <c r="D330">
        <f>IF($A$325="","",IF(D325=0,IF(D326+D327&gt;0,"Booked while off","Off"),IF(D329&gt;OverAbove,"Over",IF(D329&lt;UnderBelow,"Under","OK"))))</f>
        <v/>
      </c>
      <c r="E330">
        <f>IF($A$325="","",IF(E325=0,IF(E326+E327&gt;0,"Booked while off","Off"),IF(E329&gt;OverAbove,"Over",IF(E329&lt;UnderBelow,"Under","OK"))))</f>
        <v/>
      </c>
      <c r="F330">
        <f>IF($A$325="","",IF(F325=0,IF(F326+F327&gt;0,"Booked while off","Off"),IF(F329&gt;OverAbove,"Over",IF(F329&lt;UnderBelow,"Under","OK"))))</f>
        <v/>
      </c>
      <c r="G330">
        <f>IF($A$325="","",IF(G325=0,IF(G326+G327&gt;0,"Booked while off","Off"),IF(G329&gt;OverAbove,"Over",IF(G329&lt;UnderBelow,"Under","OK"))))</f>
        <v/>
      </c>
      <c r="H330">
        <f>IF($A$325="","",IF(H325=0,IF(H326+H327&gt;0,"Booked while off","Off"),IF(H329&gt;OverAbove,"Over",IF(H329&lt;UnderBelow,"Under","OK"))))</f>
        <v/>
      </c>
      <c r="I330">
        <f>IF($A$325="","",IF(I325=0,IF(I326+I327&gt;0,"Booked while off","Off"),IF(I329&gt;OverAbove,"Over",IF(I329&lt;UnderBelow,"Under","OK"))))</f>
        <v/>
      </c>
      <c r="J330">
        <f>IF($A$325="","",IF(J325=0,IF(J326+J327&gt;0,"Booked while off","Off"),IF(J329&gt;OverAbove,"Over",IF(J329&lt;UnderBelow,"Under","OK"))))</f>
        <v/>
      </c>
      <c r="K330">
        <f>IF($A$325="","",IF(K325=0,IF(K326+K327&gt;0,"Booked while off","Off"),IF(K329&gt;OverAbove,"Over",IF(K329&lt;UnderBelow,"Under","OK"))))</f>
        <v/>
      </c>
      <c r="L330">
        <f>IF($A$325="","",IF(L325=0,IF(L326+L327&gt;0,"Booked while off","Off"),IF(L329&gt;OverAbove,"Over",IF(L329&lt;UnderBelow,"Under","OK"))))</f>
        <v/>
      </c>
      <c r="M330">
        <f>IF($A$325="","",IF(M325=0,IF(M326+M327&gt;0,"Booked while off","Off"),IF(M329&gt;OverAbove,"Over",IF(M329&lt;UnderBelow,"Under","OK"))))</f>
        <v/>
      </c>
      <c r="N330">
        <f>IF($A$325="","",IF(N325=0,IF(N326+N327&gt;0,"Booked while off","Off"),IF(N329&gt;OverAbove,"Over",IF(N329&lt;UnderBelow,"Under","OK"))))</f>
        <v/>
      </c>
    </row>
    <row r="331"/>
    <row r="332">
      <c r="A332" s="2">
        <f>IF(People!$A$50="","",People!$A$50)</f>
        <v/>
      </c>
      <c r="B332">
        <f>IF($A$332="","","Available")</f>
        <v/>
      </c>
      <c r="C332" s="18">
        <f>IF($A$332="","",MAX(0,People!$C$50-Leave!B50*HoursPerDay))</f>
        <v/>
      </c>
      <c r="D332" s="18">
        <f>IF($A$332="","",MAX(0,People!$C$50-Leave!C50*HoursPerDay))</f>
        <v/>
      </c>
      <c r="E332" s="18">
        <f>IF($A$332="","",MAX(0,People!$C$50-Leave!D50*HoursPerDay))</f>
        <v/>
      </c>
      <c r="F332" s="18">
        <f>IF($A$332="","",MAX(0,People!$C$50-Leave!E50*HoursPerDay))</f>
        <v/>
      </c>
      <c r="G332" s="18">
        <f>IF($A$332="","",MAX(0,People!$C$50-Leave!F50*HoursPerDay))</f>
        <v/>
      </c>
      <c r="H332" s="18">
        <f>IF($A$332="","",MAX(0,People!$C$50-Leave!G50*HoursPerDay))</f>
        <v/>
      </c>
      <c r="I332" s="18">
        <f>IF($A$332="","",MAX(0,People!$C$50-Leave!H50*HoursPerDay))</f>
        <v/>
      </c>
      <c r="J332" s="18">
        <f>IF($A$332="","",MAX(0,People!$C$50-Leave!I50*HoursPerDay))</f>
        <v/>
      </c>
      <c r="K332" s="18">
        <f>IF($A$332="","",MAX(0,People!$C$50-Leave!J50*HoursPerDay))</f>
        <v/>
      </c>
      <c r="L332" s="18">
        <f>IF($A$332="","",MAX(0,People!$C$50-Leave!K50*HoursPerDay))</f>
        <v/>
      </c>
      <c r="M332" s="18">
        <f>IF($A$332="","",MAX(0,People!$C$50-Leave!L50*HoursPerDay))</f>
        <v/>
      </c>
      <c r="N332" s="18">
        <f>IF($A$332="","",MAX(0,People!$C$50-Leave!M50*HoursPerDay))</f>
        <v/>
      </c>
    </row>
    <row r="333">
      <c r="B333">
        <f>IF($A$332="","","Confirmed")</f>
        <v/>
      </c>
      <c r="C333" s="18">
        <f>IF($A$332="","",SUMIFS(Plan!E$3:E$302,Plan!$A$3:$A$302,$A$332,Plan!$C$3:$C$302,"Confirmed"))</f>
        <v/>
      </c>
      <c r="D333" s="18">
        <f>IF($A$332="","",SUMIFS(Plan!F$3:F$302,Plan!$A$3:$A$302,$A$332,Plan!$C$3:$C$302,"Confirmed"))</f>
        <v/>
      </c>
      <c r="E333" s="18">
        <f>IF($A$332="","",SUMIFS(Plan!G$3:G$302,Plan!$A$3:$A$302,$A$332,Plan!$C$3:$C$302,"Confirmed"))</f>
        <v/>
      </c>
      <c r="F333" s="18">
        <f>IF($A$332="","",SUMIFS(Plan!H$3:H$302,Plan!$A$3:$A$302,$A$332,Plan!$C$3:$C$302,"Confirmed"))</f>
        <v/>
      </c>
      <c r="G333" s="18">
        <f>IF($A$332="","",SUMIFS(Plan!I$3:I$302,Plan!$A$3:$A$302,$A$332,Plan!$C$3:$C$302,"Confirmed"))</f>
        <v/>
      </c>
      <c r="H333" s="18">
        <f>IF($A$332="","",SUMIFS(Plan!J$3:J$302,Plan!$A$3:$A$302,$A$332,Plan!$C$3:$C$302,"Confirmed"))</f>
        <v/>
      </c>
      <c r="I333" s="18">
        <f>IF($A$332="","",SUMIFS(Plan!K$3:K$302,Plan!$A$3:$A$302,$A$332,Plan!$C$3:$C$302,"Confirmed"))</f>
        <v/>
      </c>
      <c r="J333" s="18">
        <f>IF($A$332="","",SUMIFS(Plan!L$3:L$302,Plan!$A$3:$A$302,$A$332,Plan!$C$3:$C$302,"Confirmed"))</f>
        <v/>
      </c>
      <c r="K333" s="18">
        <f>IF($A$332="","",SUMIFS(Plan!M$3:M$302,Plan!$A$3:$A$302,$A$332,Plan!$C$3:$C$302,"Confirmed"))</f>
        <v/>
      </c>
      <c r="L333" s="18">
        <f>IF($A$332="","",SUMIFS(Plan!N$3:N$302,Plan!$A$3:$A$302,$A$332,Plan!$C$3:$C$302,"Confirmed"))</f>
        <v/>
      </c>
      <c r="M333" s="18">
        <f>IF($A$332="","",SUMIFS(Plan!O$3:O$302,Plan!$A$3:$A$302,$A$332,Plan!$C$3:$C$302,"Confirmed"))</f>
        <v/>
      </c>
      <c r="N333" s="18">
        <f>IF($A$332="","",SUMIFS(Plan!P$3:P$302,Plan!$A$3:$A$302,$A$332,Plan!$C$3:$C$302,"Confirmed"))</f>
        <v/>
      </c>
    </row>
    <row r="334">
      <c r="B334">
        <f>IF($A$332="","","Tentative")</f>
        <v/>
      </c>
      <c r="C334" s="18">
        <f>IF($A$332="","",SUMIFS(Plan!E$3:E$302,Plan!$A$3:$A$302,$A$332,Plan!$C$3:$C$302,"Tentative"))</f>
        <v/>
      </c>
      <c r="D334" s="18">
        <f>IF($A$332="","",SUMIFS(Plan!F$3:F$302,Plan!$A$3:$A$302,$A$332,Plan!$C$3:$C$302,"Tentative"))</f>
        <v/>
      </c>
      <c r="E334" s="18">
        <f>IF($A$332="","",SUMIFS(Plan!G$3:G$302,Plan!$A$3:$A$302,$A$332,Plan!$C$3:$C$302,"Tentative"))</f>
        <v/>
      </c>
      <c r="F334" s="18">
        <f>IF($A$332="","",SUMIFS(Plan!H$3:H$302,Plan!$A$3:$A$302,$A$332,Plan!$C$3:$C$302,"Tentative"))</f>
        <v/>
      </c>
      <c r="G334" s="18">
        <f>IF($A$332="","",SUMIFS(Plan!I$3:I$302,Plan!$A$3:$A$302,$A$332,Plan!$C$3:$C$302,"Tentative"))</f>
        <v/>
      </c>
      <c r="H334" s="18">
        <f>IF($A$332="","",SUMIFS(Plan!J$3:J$302,Plan!$A$3:$A$302,$A$332,Plan!$C$3:$C$302,"Tentative"))</f>
        <v/>
      </c>
      <c r="I334" s="18">
        <f>IF($A$332="","",SUMIFS(Plan!K$3:K$302,Plan!$A$3:$A$302,$A$332,Plan!$C$3:$C$302,"Tentative"))</f>
        <v/>
      </c>
      <c r="J334" s="18">
        <f>IF($A$332="","",SUMIFS(Plan!L$3:L$302,Plan!$A$3:$A$302,$A$332,Plan!$C$3:$C$302,"Tentative"))</f>
        <v/>
      </c>
      <c r="K334" s="18">
        <f>IF($A$332="","",SUMIFS(Plan!M$3:M$302,Plan!$A$3:$A$302,$A$332,Plan!$C$3:$C$302,"Tentative"))</f>
        <v/>
      </c>
      <c r="L334" s="18">
        <f>IF($A$332="","",SUMIFS(Plan!N$3:N$302,Plan!$A$3:$A$302,$A$332,Plan!$C$3:$C$302,"Tentative"))</f>
        <v/>
      </c>
      <c r="M334" s="18">
        <f>IF($A$332="","",SUMIFS(Plan!O$3:O$302,Plan!$A$3:$A$302,$A$332,Plan!$C$3:$C$302,"Tentative"))</f>
        <v/>
      </c>
      <c r="N334" s="18">
        <f>IF($A$332="","",SUMIFS(Plan!P$3:P$302,Plan!$A$3:$A$302,$A$332,Plan!$C$3:$C$302,"Tentative"))</f>
        <v/>
      </c>
    </row>
    <row r="335">
      <c r="B335">
        <f>IF($A$332="","","Weighted tentative")</f>
        <v/>
      </c>
      <c r="C335" s="18">
        <f>IF($A$332="","",SUMPRODUCT((Plan!$A$3:$A$302=$A$332)*(Plan!$C$3:$C$302="Tentative")*Plan!E$3:E$302*Plan!$D$3:$D$302))</f>
        <v/>
      </c>
      <c r="D335" s="18">
        <f>IF($A$332="","",SUMPRODUCT((Plan!$A$3:$A$302=$A$332)*(Plan!$C$3:$C$302="Tentative")*Plan!F$3:F$302*Plan!$D$3:$D$302))</f>
        <v/>
      </c>
      <c r="E335" s="18">
        <f>IF($A$332="","",SUMPRODUCT((Plan!$A$3:$A$302=$A$332)*(Plan!$C$3:$C$302="Tentative")*Plan!G$3:G$302*Plan!$D$3:$D$302))</f>
        <v/>
      </c>
      <c r="F335" s="18">
        <f>IF($A$332="","",SUMPRODUCT((Plan!$A$3:$A$302=$A$332)*(Plan!$C$3:$C$302="Tentative")*Plan!H$3:H$302*Plan!$D$3:$D$302))</f>
        <v/>
      </c>
      <c r="G335" s="18">
        <f>IF($A$332="","",SUMPRODUCT((Plan!$A$3:$A$302=$A$332)*(Plan!$C$3:$C$302="Tentative")*Plan!I$3:I$302*Plan!$D$3:$D$302))</f>
        <v/>
      </c>
      <c r="H335" s="18">
        <f>IF($A$332="","",SUMPRODUCT((Plan!$A$3:$A$302=$A$332)*(Plan!$C$3:$C$302="Tentative")*Plan!J$3:J$302*Plan!$D$3:$D$302))</f>
        <v/>
      </c>
      <c r="I335" s="18">
        <f>IF($A$332="","",SUMPRODUCT((Plan!$A$3:$A$302=$A$332)*(Plan!$C$3:$C$302="Tentative")*Plan!K$3:K$302*Plan!$D$3:$D$302))</f>
        <v/>
      </c>
      <c r="J335" s="18">
        <f>IF($A$332="","",SUMPRODUCT((Plan!$A$3:$A$302=$A$332)*(Plan!$C$3:$C$302="Tentative")*Plan!L$3:L$302*Plan!$D$3:$D$302))</f>
        <v/>
      </c>
      <c r="K335" s="18">
        <f>IF($A$332="","",SUMPRODUCT((Plan!$A$3:$A$302=$A$332)*(Plan!$C$3:$C$302="Tentative")*Plan!M$3:M$302*Plan!$D$3:$D$302))</f>
        <v/>
      </c>
      <c r="L335" s="18">
        <f>IF($A$332="","",SUMPRODUCT((Plan!$A$3:$A$302=$A$332)*(Plan!$C$3:$C$302="Tentative")*Plan!N$3:N$302*Plan!$D$3:$D$302))</f>
        <v/>
      </c>
      <c r="M335" s="18">
        <f>IF($A$332="","",SUMPRODUCT((Plan!$A$3:$A$302=$A$332)*(Plan!$C$3:$C$302="Tentative")*Plan!O$3:O$302*Plan!$D$3:$D$302))</f>
        <v/>
      </c>
      <c r="N335" s="18">
        <f>IF($A$332="","",SUMPRODUCT((Plan!$A$3:$A$302=$A$332)*(Plan!$C$3:$C$302="Tentative")*Plan!P$3:P$302*Plan!$D$3:$D$302))</f>
        <v/>
      </c>
    </row>
    <row r="336">
      <c r="B336">
        <f>IF($A$332="","","% booked (confirmed + weighted)")</f>
        <v/>
      </c>
      <c r="C336" s="19">
        <f>IF($A$332="","",IF(C332=0,"",(C333+C335)/C332))</f>
        <v/>
      </c>
      <c r="D336" s="19">
        <f>IF($A$332="","",IF(D332=0,"",(D333+D335)/D332))</f>
        <v/>
      </c>
      <c r="E336" s="19">
        <f>IF($A$332="","",IF(E332=0,"",(E333+E335)/E332))</f>
        <v/>
      </c>
      <c r="F336" s="19">
        <f>IF($A$332="","",IF(F332=0,"",(F333+F335)/F332))</f>
        <v/>
      </c>
      <c r="G336" s="19">
        <f>IF($A$332="","",IF(G332=0,"",(G333+G335)/G332))</f>
        <v/>
      </c>
      <c r="H336" s="19">
        <f>IF($A$332="","",IF(H332=0,"",(H333+H335)/H332))</f>
        <v/>
      </c>
      <c r="I336" s="19">
        <f>IF($A$332="","",IF(I332=0,"",(I333+I335)/I332))</f>
        <v/>
      </c>
      <c r="J336" s="19">
        <f>IF($A$332="","",IF(J332=0,"",(J333+J335)/J332))</f>
        <v/>
      </c>
      <c r="K336" s="19">
        <f>IF($A$332="","",IF(K332=0,"",(K333+K335)/K332))</f>
        <v/>
      </c>
      <c r="L336" s="19">
        <f>IF($A$332="","",IF(L332=0,"",(L333+L335)/L332))</f>
        <v/>
      </c>
      <c r="M336" s="19">
        <f>IF($A$332="","",IF(M332=0,"",(M333+M335)/M332))</f>
        <v/>
      </c>
      <c r="N336" s="19">
        <f>IF($A$332="","",IF(N332=0,"",(N333+N335)/N332))</f>
        <v/>
      </c>
    </row>
    <row r="337">
      <c r="B337">
        <f>IF($A$332="","","Status")</f>
        <v/>
      </c>
      <c r="C337">
        <f>IF($A$332="","",IF(C332=0,IF(C333+C334&gt;0,"Booked while off","Off"),IF(C336&gt;OverAbove,"Over",IF(C336&lt;UnderBelow,"Under","OK"))))</f>
        <v/>
      </c>
      <c r="D337">
        <f>IF($A$332="","",IF(D332=0,IF(D333+D334&gt;0,"Booked while off","Off"),IF(D336&gt;OverAbove,"Over",IF(D336&lt;UnderBelow,"Under","OK"))))</f>
        <v/>
      </c>
      <c r="E337">
        <f>IF($A$332="","",IF(E332=0,IF(E333+E334&gt;0,"Booked while off","Off"),IF(E336&gt;OverAbove,"Over",IF(E336&lt;UnderBelow,"Under","OK"))))</f>
        <v/>
      </c>
      <c r="F337">
        <f>IF($A$332="","",IF(F332=0,IF(F333+F334&gt;0,"Booked while off","Off"),IF(F336&gt;OverAbove,"Over",IF(F336&lt;UnderBelow,"Under","OK"))))</f>
        <v/>
      </c>
      <c r="G337">
        <f>IF($A$332="","",IF(G332=0,IF(G333+G334&gt;0,"Booked while off","Off"),IF(G336&gt;OverAbove,"Over",IF(G336&lt;UnderBelow,"Under","OK"))))</f>
        <v/>
      </c>
      <c r="H337">
        <f>IF($A$332="","",IF(H332=0,IF(H333+H334&gt;0,"Booked while off","Off"),IF(H336&gt;OverAbove,"Over",IF(H336&lt;UnderBelow,"Under","OK"))))</f>
        <v/>
      </c>
      <c r="I337">
        <f>IF($A$332="","",IF(I332=0,IF(I333+I334&gt;0,"Booked while off","Off"),IF(I336&gt;OverAbove,"Over",IF(I336&lt;UnderBelow,"Under","OK"))))</f>
        <v/>
      </c>
      <c r="J337">
        <f>IF($A$332="","",IF(J332=0,IF(J333+J334&gt;0,"Booked while off","Off"),IF(J336&gt;OverAbove,"Over",IF(J336&lt;UnderBelow,"Under","OK"))))</f>
        <v/>
      </c>
      <c r="K337">
        <f>IF($A$332="","",IF(K332=0,IF(K333+K334&gt;0,"Booked while off","Off"),IF(K336&gt;OverAbove,"Over",IF(K336&lt;UnderBelow,"Under","OK"))))</f>
        <v/>
      </c>
      <c r="L337">
        <f>IF($A$332="","",IF(L332=0,IF(L333+L334&gt;0,"Booked while off","Off"),IF(L336&gt;OverAbove,"Over",IF(L336&lt;UnderBelow,"Under","OK"))))</f>
        <v/>
      </c>
      <c r="M337">
        <f>IF($A$332="","",IF(M332=0,IF(M333+M334&gt;0,"Booked while off","Off"),IF(M336&gt;OverAbove,"Over",IF(M336&lt;UnderBelow,"Under","OK"))))</f>
        <v/>
      </c>
      <c r="N337">
        <f>IF($A$332="","",IF(N332=0,IF(N333+N334&gt;0,"Booked while off","Off"),IF(N336&gt;OverAbove,"Over",IF(N336&lt;UnderBelow,"Under","OK"))))</f>
        <v/>
      </c>
    </row>
    <row r="338"/>
    <row r="339">
      <c r="A339" s="2">
        <f>IF(People!$A$51="","",People!$A$51)</f>
        <v/>
      </c>
      <c r="B339">
        <f>IF($A$339="","","Available")</f>
        <v/>
      </c>
      <c r="C339" s="18">
        <f>IF($A$339="","",MAX(0,People!$C$51-Leave!B51*HoursPerDay))</f>
        <v/>
      </c>
      <c r="D339" s="18">
        <f>IF($A$339="","",MAX(0,People!$C$51-Leave!C51*HoursPerDay))</f>
        <v/>
      </c>
      <c r="E339" s="18">
        <f>IF($A$339="","",MAX(0,People!$C$51-Leave!D51*HoursPerDay))</f>
        <v/>
      </c>
      <c r="F339" s="18">
        <f>IF($A$339="","",MAX(0,People!$C$51-Leave!E51*HoursPerDay))</f>
        <v/>
      </c>
      <c r="G339" s="18">
        <f>IF($A$339="","",MAX(0,People!$C$51-Leave!F51*HoursPerDay))</f>
        <v/>
      </c>
      <c r="H339" s="18">
        <f>IF($A$339="","",MAX(0,People!$C$51-Leave!G51*HoursPerDay))</f>
        <v/>
      </c>
      <c r="I339" s="18">
        <f>IF($A$339="","",MAX(0,People!$C$51-Leave!H51*HoursPerDay))</f>
        <v/>
      </c>
      <c r="J339" s="18">
        <f>IF($A$339="","",MAX(0,People!$C$51-Leave!I51*HoursPerDay))</f>
        <v/>
      </c>
      <c r="K339" s="18">
        <f>IF($A$339="","",MAX(0,People!$C$51-Leave!J51*HoursPerDay))</f>
        <v/>
      </c>
      <c r="L339" s="18">
        <f>IF($A$339="","",MAX(0,People!$C$51-Leave!K51*HoursPerDay))</f>
        <v/>
      </c>
      <c r="M339" s="18">
        <f>IF($A$339="","",MAX(0,People!$C$51-Leave!L51*HoursPerDay))</f>
        <v/>
      </c>
      <c r="N339" s="18">
        <f>IF($A$339="","",MAX(0,People!$C$51-Leave!M51*HoursPerDay))</f>
        <v/>
      </c>
    </row>
    <row r="340">
      <c r="B340">
        <f>IF($A$339="","","Confirmed")</f>
        <v/>
      </c>
      <c r="C340" s="18">
        <f>IF($A$339="","",SUMIFS(Plan!E$3:E$302,Plan!$A$3:$A$302,$A$339,Plan!$C$3:$C$302,"Confirmed"))</f>
        <v/>
      </c>
      <c r="D340" s="18">
        <f>IF($A$339="","",SUMIFS(Plan!F$3:F$302,Plan!$A$3:$A$302,$A$339,Plan!$C$3:$C$302,"Confirmed"))</f>
        <v/>
      </c>
      <c r="E340" s="18">
        <f>IF($A$339="","",SUMIFS(Plan!G$3:G$302,Plan!$A$3:$A$302,$A$339,Plan!$C$3:$C$302,"Confirmed"))</f>
        <v/>
      </c>
      <c r="F340" s="18">
        <f>IF($A$339="","",SUMIFS(Plan!H$3:H$302,Plan!$A$3:$A$302,$A$339,Plan!$C$3:$C$302,"Confirmed"))</f>
        <v/>
      </c>
      <c r="G340" s="18">
        <f>IF($A$339="","",SUMIFS(Plan!I$3:I$302,Plan!$A$3:$A$302,$A$339,Plan!$C$3:$C$302,"Confirmed"))</f>
        <v/>
      </c>
      <c r="H340" s="18">
        <f>IF($A$339="","",SUMIFS(Plan!J$3:J$302,Plan!$A$3:$A$302,$A$339,Plan!$C$3:$C$302,"Confirmed"))</f>
        <v/>
      </c>
      <c r="I340" s="18">
        <f>IF($A$339="","",SUMIFS(Plan!K$3:K$302,Plan!$A$3:$A$302,$A$339,Plan!$C$3:$C$302,"Confirmed"))</f>
        <v/>
      </c>
      <c r="J340" s="18">
        <f>IF($A$339="","",SUMIFS(Plan!L$3:L$302,Plan!$A$3:$A$302,$A$339,Plan!$C$3:$C$302,"Confirmed"))</f>
        <v/>
      </c>
      <c r="K340" s="18">
        <f>IF($A$339="","",SUMIFS(Plan!M$3:M$302,Plan!$A$3:$A$302,$A$339,Plan!$C$3:$C$302,"Confirmed"))</f>
        <v/>
      </c>
      <c r="L340" s="18">
        <f>IF($A$339="","",SUMIFS(Plan!N$3:N$302,Plan!$A$3:$A$302,$A$339,Plan!$C$3:$C$302,"Confirmed"))</f>
        <v/>
      </c>
      <c r="M340" s="18">
        <f>IF($A$339="","",SUMIFS(Plan!O$3:O$302,Plan!$A$3:$A$302,$A$339,Plan!$C$3:$C$302,"Confirmed"))</f>
        <v/>
      </c>
      <c r="N340" s="18">
        <f>IF($A$339="","",SUMIFS(Plan!P$3:P$302,Plan!$A$3:$A$302,$A$339,Plan!$C$3:$C$302,"Confirmed"))</f>
        <v/>
      </c>
    </row>
    <row r="341">
      <c r="B341">
        <f>IF($A$339="","","Tentative")</f>
        <v/>
      </c>
      <c r="C341" s="18">
        <f>IF($A$339="","",SUMIFS(Plan!E$3:E$302,Plan!$A$3:$A$302,$A$339,Plan!$C$3:$C$302,"Tentative"))</f>
        <v/>
      </c>
      <c r="D341" s="18">
        <f>IF($A$339="","",SUMIFS(Plan!F$3:F$302,Plan!$A$3:$A$302,$A$339,Plan!$C$3:$C$302,"Tentative"))</f>
        <v/>
      </c>
      <c r="E341" s="18">
        <f>IF($A$339="","",SUMIFS(Plan!G$3:G$302,Plan!$A$3:$A$302,$A$339,Plan!$C$3:$C$302,"Tentative"))</f>
        <v/>
      </c>
      <c r="F341" s="18">
        <f>IF($A$339="","",SUMIFS(Plan!H$3:H$302,Plan!$A$3:$A$302,$A$339,Plan!$C$3:$C$302,"Tentative"))</f>
        <v/>
      </c>
      <c r="G341" s="18">
        <f>IF($A$339="","",SUMIFS(Plan!I$3:I$302,Plan!$A$3:$A$302,$A$339,Plan!$C$3:$C$302,"Tentative"))</f>
        <v/>
      </c>
      <c r="H341" s="18">
        <f>IF($A$339="","",SUMIFS(Plan!J$3:J$302,Plan!$A$3:$A$302,$A$339,Plan!$C$3:$C$302,"Tentative"))</f>
        <v/>
      </c>
      <c r="I341" s="18">
        <f>IF($A$339="","",SUMIFS(Plan!K$3:K$302,Plan!$A$3:$A$302,$A$339,Plan!$C$3:$C$302,"Tentative"))</f>
        <v/>
      </c>
      <c r="J341" s="18">
        <f>IF($A$339="","",SUMIFS(Plan!L$3:L$302,Plan!$A$3:$A$302,$A$339,Plan!$C$3:$C$302,"Tentative"))</f>
        <v/>
      </c>
      <c r="K341" s="18">
        <f>IF($A$339="","",SUMIFS(Plan!M$3:M$302,Plan!$A$3:$A$302,$A$339,Plan!$C$3:$C$302,"Tentative"))</f>
        <v/>
      </c>
      <c r="L341" s="18">
        <f>IF($A$339="","",SUMIFS(Plan!N$3:N$302,Plan!$A$3:$A$302,$A$339,Plan!$C$3:$C$302,"Tentative"))</f>
        <v/>
      </c>
      <c r="M341" s="18">
        <f>IF($A$339="","",SUMIFS(Plan!O$3:O$302,Plan!$A$3:$A$302,$A$339,Plan!$C$3:$C$302,"Tentative"))</f>
        <v/>
      </c>
      <c r="N341" s="18">
        <f>IF($A$339="","",SUMIFS(Plan!P$3:P$302,Plan!$A$3:$A$302,$A$339,Plan!$C$3:$C$302,"Tentative"))</f>
        <v/>
      </c>
    </row>
    <row r="342">
      <c r="B342">
        <f>IF($A$339="","","Weighted tentative")</f>
        <v/>
      </c>
      <c r="C342" s="18">
        <f>IF($A$339="","",SUMPRODUCT((Plan!$A$3:$A$302=$A$339)*(Plan!$C$3:$C$302="Tentative")*Plan!E$3:E$302*Plan!$D$3:$D$302))</f>
        <v/>
      </c>
      <c r="D342" s="18">
        <f>IF($A$339="","",SUMPRODUCT((Plan!$A$3:$A$302=$A$339)*(Plan!$C$3:$C$302="Tentative")*Plan!F$3:F$302*Plan!$D$3:$D$302))</f>
        <v/>
      </c>
      <c r="E342" s="18">
        <f>IF($A$339="","",SUMPRODUCT((Plan!$A$3:$A$302=$A$339)*(Plan!$C$3:$C$302="Tentative")*Plan!G$3:G$302*Plan!$D$3:$D$302))</f>
        <v/>
      </c>
      <c r="F342" s="18">
        <f>IF($A$339="","",SUMPRODUCT((Plan!$A$3:$A$302=$A$339)*(Plan!$C$3:$C$302="Tentative")*Plan!H$3:H$302*Plan!$D$3:$D$302))</f>
        <v/>
      </c>
      <c r="G342" s="18">
        <f>IF($A$339="","",SUMPRODUCT((Plan!$A$3:$A$302=$A$339)*(Plan!$C$3:$C$302="Tentative")*Plan!I$3:I$302*Plan!$D$3:$D$302))</f>
        <v/>
      </c>
      <c r="H342" s="18">
        <f>IF($A$339="","",SUMPRODUCT((Plan!$A$3:$A$302=$A$339)*(Plan!$C$3:$C$302="Tentative")*Plan!J$3:J$302*Plan!$D$3:$D$302))</f>
        <v/>
      </c>
      <c r="I342" s="18">
        <f>IF($A$339="","",SUMPRODUCT((Plan!$A$3:$A$302=$A$339)*(Plan!$C$3:$C$302="Tentative")*Plan!K$3:K$302*Plan!$D$3:$D$302))</f>
        <v/>
      </c>
      <c r="J342" s="18">
        <f>IF($A$339="","",SUMPRODUCT((Plan!$A$3:$A$302=$A$339)*(Plan!$C$3:$C$302="Tentative")*Plan!L$3:L$302*Plan!$D$3:$D$302))</f>
        <v/>
      </c>
      <c r="K342" s="18">
        <f>IF($A$339="","",SUMPRODUCT((Plan!$A$3:$A$302=$A$339)*(Plan!$C$3:$C$302="Tentative")*Plan!M$3:M$302*Plan!$D$3:$D$302))</f>
        <v/>
      </c>
      <c r="L342" s="18">
        <f>IF($A$339="","",SUMPRODUCT((Plan!$A$3:$A$302=$A$339)*(Plan!$C$3:$C$302="Tentative")*Plan!N$3:N$302*Plan!$D$3:$D$302))</f>
        <v/>
      </c>
      <c r="M342" s="18">
        <f>IF($A$339="","",SUMPRODUCT((Plan!$A$3:$A$302=$A$339)*(Plan!$C$3:$C$302="Tentative")*Plan!O$3:O$302*Plan!$D$3:$D$302))</f>
        <v/>
      </c>
      <c r="N342" s="18">
        <f>IF($A$339="","",SUMPRODUCT((Plan!$A$3:$A$302=$A$339)*(Plan!$C$3:$C$302="Tentative")*Plan!P$3:P$302*Plan!$D$3:$D$302))</f>
        <v/>
      </c>
    </row>
    <row r="343">
      <c r="B343">
        <f>IF($A$339="","","% booked (confirmed + weighted)")</f>
        <v/>
      </c>
      <c r="C343" s="19">
        <f>IF($A$339="","",IF(C339=0,"",(C340+C342)/C339))</f>
        <v/>
      </c>
      <c r="D343" s="19">
        <f>IF($A$339="","",IF(D339=0,"",(D340+D342)/D339))</f>
        <v/>
      </c>
      <c r="E343" s="19">
        <f>IF($A$339="","",IF(E339=0,"",(E340+E342)/E339))</f>
        <v/>
      </c>
      <c r="F343" s="19">
        <f>IF($A$339="","",IF(F339=0,"",(F340+F342)/F339))</f>
        <v/>
      </c>
      <c r="G343" s="19">
        <f>IF($A$339="","",IF(G339=0,"",(G340+G342)/G339))</f>
        <v/>
      </c>
      <c r="H343" s="19">
        <f>IF($A$339="","",IF(H339=0,"",(H340+H342)/H339))</f>
        <v/>
      </c>
      <c r="I343" s="19">
        <f>IF($A$339="","",IF(I339=0,"",(I340+I342)/I339))</f>
        <v/>
      </c>
      <c r="J343" s="19">
        <f>IF($A$339="","",IF(J339=0,"",(J340+J342)/J339))</f>
        <v/>
      </c>
      <c r="K343" s="19">
        <f>IF($A$339="","",IF(K339=0,"",(K340+K342)/K339))</f>
        <v/>
      </c>
      <c r="L343" s="19">
        <f>IF($A$339="","",IF(L339=0,"",(L340+L342)/L339))</f>
        <v/>
      </c>
      <c r="M343" s="19">
        <f>IF($A$339="","",IF(M339=0,"",(M340+M342)/M339))</f>
        <v/>
      </c>
      <c r="N343" s="19">
        <f>IF($A$339="","",IF(N339=0,"",(N340+N342)/N339))</f>
        <v/>
      </c>
    </row>
    <row r="344">
      <c r="B344">
        <f>IF($A$339="","","Status")</f>
        <v/>
      </c>
      <c r="C344">
        <f>IF($A$339="","",IF(C339=0,IF(C340+C341&gt;0,"Booked while off","Off"),IF(C343&gt;OverAbove,"Over",IF(C343&lt;UnderBelow,"Under","OK"))))</f>
        <v/>
      </c>
      <c r="D344">
        <f>IF($A$339="","",IF(D339=0,IF(D340+D341&gt;0,"Booked while off","Off"),IF(D343&gt;OverAbove,"Over",IF(D343&lt;UnderBelow,"Under","OK"))))</f>
        <v/>
      </c>
      <c r="E344">
        <f>IF($A$339="","",IF(E339=0,IF(E340+E341&gt;0,"Booked while off","Off"),IF(E343&gt;OverAbove,"Over",IF(E343&lt;UnderBelow,"Under","OK"))))</f>
        <v/>
      </c>
      <c r="F344">
        <f>IF($A$339="","",IF(F339=0,IF(F340+F341&gt;0,"Booked while off","Off"),IF(F343&gt;OverAbove,"Over",IF(F343&lt;UnderBelow,"Under","OK"))))</f>
        <v/>
      </c>
      <c r="G344">
        <f>IF($A$339="","",IF(G339=0,IF(G340+G341&gt;0,"Booked while off","Off"),IF(G343&gt;OverAbove,"Over",IF(G343&lt;UnderBelow,"Under","OK"))))</f>
        <v/>
      </c>
      <c r="H344">
        <f>IF($A$339="","",IF(H339=0,IF(H340+H341&gt;0,"Booked while off","Off"),IF(H343&gt;OverAbove,"Over",IF(H343&lt;UnderBelow,"Under","OK"))))</f>
        <v/>
      </c>
      <c r="I344">
        <f>IF($A$339="","",IF(I339=0,IF(I340+I341&gt;0,"Booked while off","Off"),IF(I343&gt;OverAbove,"Over",IF(I343&lt;UnderBelow,"Under","OK"))))</f>
        <v/>
      </c>
      <c r="J344">
        <f>IF($A$339="","",IF(J339=0,IF(J340+J341&gt;0,"Booked while off","Off"),IF(J343&gt;OverAbove,"Over",IF(J343&lt;UnderBelow,"Under","OK"))))</f>
        <v/>
      </c>
      <c r="K344">
        <f>IF($A$339="","",IF(K339=0,IF(K340+K341&gt;0,"Booked while off","Off"),IF(K343&gt;OverAbove,"Over",IF(K343&lt;UnderBelow,"Under","OK"))))</f>
        <v/>
      </c>
      <c r="L344">
        <f>IF($A$339="","",IF(L339=0,IF(L340+L341&gt;0,"Booked while off","Off"),IF(L343&gt;OverAbove,"Over",IF(L343&lt;UnderBelow,"Under","OK"))))</f>
        <v/>
      </c>
      <c r="M344">
        <f>IF($A$339="","",IF(M339=0,IF(M340+M341&gt;0,"Booked while off","Off"),IF(M343&gt;OverAbove,"Over",IF(M343&lt;UnderBelow,"Under","OK"))))</f>
        <v/>
      </c>
      <c r="N344">
        <f>IF($A$339="","",IF(N339=0,IF(N340+N341&gt;0,"Booked while off","Off"),IF(N343&gt;OverAbove,"Over",IF(N343&lt;UnderBelow,"Under","OK"))))</f>
        <v/>
      </c>
    </row>
    <row r="345"/>
    <row r="346">
      <c r="A346" s="2">
        <f>IF(People!$A$52="","",People!$A$52)</f>
        <v/>
      </c>
      <c r="B346">
        <f>IF($A$346="","","Available")</f>
        <v/>
      </c>
      <c r="C346" s="18">
        <f>IF($A$346="","",MAX(0,People!$C$52-Leave!B52*HoursPerDay))</f>
        <v/>
      </c>
      <c r="D346" s="18">
        <f>IF($A$346="","",MAX(0,People!$C$52-Leave!C52*HoursPerDay))</f>
        <v/>
      </c>
      <c r="E346" s="18">
        <f>IF($A$346="","",MAX(0,People!$C$52-Leave!D52*HoursPerDay))</f>
        <v/>
      </c>
      <c r="F346" s="18">
        <f>IF($A$346="","",MAX(0,People!$C$52-Leave!E52*HoursPerDay))</f>
        <v/>
      </c>
      <c r="G346" s="18">
        <f>IF($A$346="","",MAX(0,People!$C$52-Leave!F52*HoursPerDay))</f>
        <v/>
      </c>
      <c r="H346" s="18">
        <f>IF($A$346="","",MAX(0,People!$C$52-Leave!G52*HoursPerDay))</f>
        <v/>
      </c>
      <c r="I346" s="18">
        <f>IF($A$346="","",MAX(0,People!$C$52-Leave!H52*HoursPerDay))</f>
        <v/>
      </c>
      <c r="J346" s="18">
        <f>IF($A$346="","",MAX(0,People!$C$52-Leave!I52*HoursPerDay))</f>
        <v/>
      </c>
      <c r="K346" s="18">
        <f>IF($A$346="","",MAX(0,People!$C$52-Leave!J52*HoursPerDay))</f>
        <v/>
      </c>
      <c r="L346" s="18">
        <f>IF($A$346="","",MAX(0,People!$C$52-Leave!K52*HoursPerDay))</f>
        <v/>
      </c>
      <c r="M346" s="18">
        <f>IF($A$346="","",MAX(0,People!$C$52-Leave!L52*HoursPerDay))</f>
        <v/>
      </c>
      <c r="N346" s="18">
        <f>IF($A$346="","",MAX(0,People!$C$52-Leave!M52*HoursPerDay))</f>
        <v/>
      </c>
    </row>
    <row r="347">
      <c r="B347">
        <f>IF($A$346="","","Confirmed")</f>
        <v/>
      </c>
      <c r="C347" s="18">
        <f>IF($A$346="","",SUMIFS(Plan!E$3:E$302,Plan!$A$3:$A$302,$A$346,Plan!$C$3:$C$302,"Confirmed"))</f>
        <v/>
      </c>
      <c r="D347" s="18">
        <f>IF($A$346="","",SUMIFS(Plan!F$3:F$302,Plan!$A$3:$A$302,$A$346,Plan!$C$3:$C$302,"Confirmed"))</f>
        <v/>
      </c>
      <c r="E347" s="18">
        <f>IF($A$346="","",SUMIFS(Plan!G$3:G$302,Plan!$A$3:$A$302,$A$346,Plan!$C$3:$C$302,"Confirmed"))</f>
        <v/>
      </c>
      <c r="F347" s="18">
        <f>IF($A$346="","",SUMIFS(Plan!H$3:H$302,Plan!$A$3:$A$302,$A$346,Plan!$C$3:$C$302,"Confirmed"))</f>
        <v/>
      </c>
      <c r="G347" s="18">
        <f>IF($A$346="","",SUMIFS(Plan!I$3:I$302,Plan!$A$3:$A$302,$A$346,Plan!$C$3:$C$302,"Confirmed"))</f>
        <v/>
      </c>
      <c r="H347" s="18">
        <f>IF($A$346="","",SUMIFS(Plan!J$3:J$302,Plan!$A$3:$A$302,$A$346,Plan!$C$3:$C$302,"Confirmed"))</f>
        <v/>
      </c>
      <c r="I347" s="18">
        <f>IF($A$346="","",SUMIFS(Plan!K$3:K$302,Plan!$A$3:$A$302,$A$346,Plan!$C$3:$C$302,"Confirmed"))</f>
        <v/>
      </c>
      <c r="J347" s="18">
        <f>IF($A$346="","",SUMIFS(Plan!L$3:L$302,Plan!$A$3:$A$302,$A$346,Plan!$C$3:$C$302,"Confirmed"))</f>
        <v/>
      </c>
      <c r="K347" s="18">
        <f>IF($A$346="","",SUMIFS(Plan!M$3:M$302,Plan!$A$3:$A$302,$A$346,Plan!$C$3:$C$302,"Confirmed"))</f>
        <v/>
      </c>
      <c r="L347" s="18">
        <f>IF($A$346="","",SUMIFS(Plan!N$3:N$302,Plan!$A$3:$A$302,$A$346,Plan!$C$3:$C$302,"Confirmed"))</f>
        <v/>
      </c>
      <c r="M347" s="18">
        <f>IF($A$346="","",SUMIFS(Plan!O$3:O$302,Plan!$A$3:$A$302,$A$346,Plan!$C$3:$C$302,"Confirmed"))</f>
        <v/>
      </c>
      <c r="N347" s="18">
        <f>IF($A$346="","",SUMIFS(Plan!P$3:P$302,Plan!$A$3:$A$302,$A$346,Plan!$C$3:$C$302,"Confirmed"))</f>
        <v/>
      </c>
    </row>
    <row r="348">
      <c r="B348">
        <f>IF($A$346="","","Tentative")</f>
        <v/>
      </c>
      <c r="C348" s="18">
        <f>IF($A$346="","",SUMIFS(Plan!E$3:E$302,Plan!$A$3:$A$302,$A$346,Plan!$C$3:$C$302,"Tentative"))</f>
        <v/>
      </c>
      <c r="D348" s="18">
        <f>IF($A$346="","",SUMIFS(Plan!F$3:F$302,Plan!$A$3:$A$302,$A$346,Plan!$C$3:$C$302,"Tentative"))</f>
        <v/>
      </c>
      <c r="E348" s="18">
        <f>IF($A$346="","",SUMIFS(Plan!G$3:G$302,Plan!$A$3:$A$302,$A$346,Plan!$C$3:$C$302,"Tentative"))</f>
        <v/>
      </c>
      <c r="F348" s="18">
        <f>IF($A$346="","",SUMIFS(Plan!H$3:H$302,Plan!$A$3:$A$302,$A$346,Plan!$C$3:$C$302,"Tentative"))</f>
        <v/>
      </c>
      <c r="G348" s="18">
        <f>IF($A$346="","",SUMIFS(Plan!I$3:I$302,Plan!$A$3:$A$302,$A$346,Plan!$C$3:$C$302,"Tentative"))</f>
        <v/>
      </c>
      <c r="H348" s="18">
        <f>IF($A$346="","",SUMIFS(Plan!J$3:J$302,Plan!$A$3:$A$302,$A$346,Plan!$C$3:$C$302,"Tentative"))</f>
        <v/>
      </c>
      <c r="I348" s="18">
        <f>IF($A$346="","",SUMIFS(Plan!K$3:K$302,Plan!$A$3:$A$302,$A$346,Plan!$C$3:$C$302,"Tentative"))</f>
        <v/>
      </c>
      <c r="J348" s="18">
        <f>IF($A$346="","",SUMIFS(Plan!L$3:L$302,Plan!$A$3:$A$302,$A$346,Plan!$C$3:$C$302,"Tentative"))</f>
        <v/>
      </c>
      <c r="K348" s="18">
        <f>IF($A$346="","",SUMIFS(Plan!M$3:M$302,Plan!$A$3:$A$302,$A$346,Plan!$C$3:$C$302,"Tentative"))</f>
        <v/>
      </c>
      <c r="L348" s="18">
        <f>IF($A$346="","",SUMIFS(Plan!N$3:N$302,Plan!$A$3:$A$302,$A$346,Plan!$C$3:$C$302,"Tentative"))</f>
        <v/>
      </c>
      <c r="M348" s="18">
        <f>IF($A$346="","",SUMIFS(Plan!O$3:O$302,Plan!$A$3:$A$302,$A$346,Plan!$C$3:$C$302,"Tentative"))</f>
        <v/>
      </c>
      <c r="N348" s="18">
        <f>IF($A$346="","",SUMIFS(Plan!P$3:P$302,Plan!$A$3:$A$302,$A$346,Plan!$C$3:$C$302,"Tentative"))</f>
        <v/>
      </c>
    </row>
    <row r="349">
      <c r="B349">
        <f>IF($A$346="","","Weighted tentative")</f>
        <v/>
      </c>
      <c r="C349" s="18">
        <f>IF($A$346="","",SUMPRODUCT((Plan!$A$3:$A$302=$A$346)*(Plan!$C$3:$C$302="Tentative")*Plan!E$3:E$302*Plan!$D$3:$D$302))</f>
        <v/>
      </c>
      <c r="D349" s="18">
        <f>IF($A$346="","",SUMPRODUCT((Plan!$A$3:$A$302=$A$346)*(Plan!$C$3:$C$302="Tentative")*Plan!F$3:F$302*Plan!$D$3:$D$302))</f>
        <v/>
      </c>
      <c r="E349" s="18">
        <f>IF($A$346="","",SUMPRODUCT((Plan!$A$3:$A$302=$A$346)*(Plan!$C$3:$C$302="Tentative")*Plan!G$3:G$302*Plan!$D$3:$D$302))</f>
        <v/>
      </c>
      <c r="F349" s="18">
        <f>IF($A$346="","",SUMPRODUCT((Plan!$A$3:$A$302=$A$346)*(Plan!$C$3:$C$302="Tentative")*Plan!H$3:H$302*Plan!$D$3:$D$302))</f>
        <v/>
      </c>
      <c r="G349" s="18">
        <f>IF($A$346="","",SUMPRODUCT((Plan!$A$3:$A$302=$A$346)*(Plan!$C$3:$C$302="Tentative")*Plan!I$3:I$302*Plan!$D$3:$D$302))</f>
        <v/>
      </c>
      <c r="H349" s="18">
        <f>IF($A$346="","",SUMPRODUCT((Plan!$A$3:$A$302=$A$346)*(Plan!$C$3:$C$302="Tentative")*Plan!J$3:J$302*Plan!$D$3:$D$302))</f>
        <v/>
      </c>
      <c r="I349" s="18">
        <f>IF($A$346="","",SUMPRODUCT((Plan!$A$3:$A$302=$A$346)*(Plan!$C$3:$C$302="Tentative")*Plan!K$3:K$302*Plan!$D$3:$D$302))</f>
        <v/>
      </c>
      <c r="J349" s="18">
        <f>IF($A$346="","",SUMPRODUCT((Plan!$A$3:$A$302=$A$346)*(Plan!$C$3:$C$302="Tentative")*Plan!L$3:L$302*Plan!$D$3:$D$302))</f>
        <v/>
      </c>
      <c r="K349" s="18">
        <f>IF($A$346="","",SUMPRODUCT((Plan!$A$3:$A$302=$A$346)*(Plan!$C$3:$C$302="Tentative")*Plan!M$3:M$302*Plan!$D$3:$D$302))</f>
        <v/>
      </c>
      <c r="L349" s="18">
        <f>IF($A$346="","",SUMPRODUCT((Plan!$A$3:$A$302=$A$346)*(Plan!$C$3:$C$302="Tentative")*Plan!N$3:N$302*Plan!$D$3:$D$302))</f>
        <v/>
      </c>
      <c r="M349" s="18">
        <f>IF($A$346="","",SUMPRODUCT((Plan!$A$3:$A$302=$A$346)*(Plan!$C$3:$C$302="Tentative")*Plan!O$3:O$302*Plan!$D$3:$D$302))</f>
        <v/>
      </c>
      <c r="N349" s="18">
        <f>IF($A$346="","",SUMPRODUCT((Plan!$A$3:$A$302=$A$346)*(Plan!$C$3:$C$302="Tentative")*Plan!P$3:P$302*Plan!$D$3:$D$302))</f>
        <v/>
      </c>
    </row>
    <row r="350">
      <c r="B350">
        <f>IF($A$346="","","% booked (confirmed + weighted)")</f>
        <v/>
      </c>
      <c r="C350" s="19">
        <f>IF($A$346="","",IF(C346=0,"",(C347+C349)/C346))</f>
        <v/>
      </c>
      <c r="D350" s="19">
        <f>IF($A$346="","",IF(D346=0,"",(D347+D349)/D346))</f>
        <v/>
      </c>
      <c r="E350" s="19">
        <f>IF($A$346="","",IF(E346=0,"",(E347+E349)/E346))</f>
        <v/>
      </c>
      <c r="F350" s="19">
        <f>IF($A$346="","",IF(F346=0,"",(F347+F349)/F346))</f>
        <v/>
      </c>
      <c r="G350" s="19">
        <f>IF($A$346="","",IF(G346=0,"",(G347+G349)/G346))</f>
        <v/>
      </c>
      <c r="H350" s="19">
        <f>IF($A$346="","",IF(H346=0,"",(H347+H349)/H346))</f>
        <v/>
      </c>
      <c r="I350" s="19">
        <f>IF($A$346="","",IF(I346=0,"",(I347+I349)/I346))</f>
        <v/>
      </c>
      <c r="J350" s="19">
        <f>IF($A$346="","",IF(J346=0,"",(J347+J349)/J346))</f>
        <v/>
      </c>
      <c r="K350" s="19">
        <f>IF($A$346="","",IF(K346=0,"",(K347+K349)/K346))</f>
        <v/>
      </c>
      <c r="L350" s="19">
        <f>IF($A$346="","",IF(L346=0,"",(L347+L349)/L346))</f>
        <v/>
      </c>
      <c r="M350" s="19">
        <f>IF($A$346="","",IF(M346=0,"",(M347+M349)/M346))</f>
        <v/>
      </c>
      <c r="N350" s="19">
        <f>IF($A$346="","",IF(N346=0,"",(N347+N349)/N346))</f>
        <v/>
      </c>
    </row>
    <row r="351">
      <c r="B351">
        <f>IF($A$346="","","Status")</f>
        <v/>
      </c>
      <c r="C351">
        <f>IF($A$346="","",IF(C346=0,IF(C347+C348&gt;0,"Booked while off","Off"),IF(C350&gt;OverAbove,"Over",IF(C350&lt;UnderBelow,"Under","OK"))))</f>
        <v/>
      </c>
      <c r="D351">
        <f>IF($A$346="","",IF(D346=0,IF(D347+D348&gt;0,"Booked while off","Off"),IF(D350&gt;OverAbove,"Over",IF(D350&lt;UnderBelow,"Under","OK"))))</f>
        <v/>
      </c>
      <c r="E351">
        <f>IF($A$346="","",IF(E346=0,IF(E347+E348&gt;0,"Booked while off","Off"),IF(E350&gt;OverAbove,"Over",IF(E350&lt;UnderBelow,"Under","OK"))))</f>
        <v/>
      </c>
      <c r="F351">
        <f>IF($A$346="","",IF(F346=0,IF(F347+F348&gt;0,"Booked while off","Off"),IF(F350&gt;OverAbove,"Over",IF(F350&lt;UnderBelow,"Under","OK"))))</f>
        <v/>
      </c>
      <c r="G351">
        <f>IF($A$346="","",IF(G346=0,IF(G347+G348&gt;0,"Booked while off","Off"),IF(G350&gt;OverAbove,"Over",IF(G350&lt;UnderBelow,"Under","OK"))))</f>
        <v/>
      </c>
      <c r="H351">
        <f>IF($A$346="","",IF(H346=0,IF(H347+H348&gt;0,"Booked while off","Off"),IF(H350&gt;OverAbove,"Over",IF(H350&lt;UnderBelow,"Under","OK"))))</f>
        <v/>
      </c>
      <c r="I351">
        <f>IF($A$346="","",IF(I346=0,IF(I347+I348&gt;0,"Booked while off","Off"),IF(I350&gt;OverAbove,"Over",IF(I350&lt;UnderBelow,"Under","OK"))))</f>
        <v/>
      </c>
      <c r="J351">
        <f>IF($A$346="","",IF(J346=0,IF(J347+J348&gt;0,"Booked while off","Off"),IF(J350&gt;OverAbove,"Over",IF(J350&lt;UnderBelow,"Under","OK"))))</f>
        <v/>
      </c>
      <c r="K351">
        <f>IF($A$346="","",IF(K346=0,IF(K347+K348&gt;0,"Booked while off","Off"),IF(K350&gt;OverAbove,"Over",IF(K350&lt;UnderBelow,"Under","OK"))))</f>
        <v/>
      </c>
      <c r="L351">
        <f>IF($A$346="","",IF(L346=0,IF(L347+L348&gt;0,"Booked while off","Off"),IF(L350&gt;OverAbove,"Over",IF(L350&lt;UnderBelow,"Under","OK"))))</f>
        <v/>
      </c>
      <c r="M351">
        <f>IF($A$346="","",IF(M346=0,IF(M347+M348&gt;0,"Booked while off","Off"),IF(M350&gt;OverAbove,"Over",IF(M350&lt;UnderBelow,"Under","OK"))))</f>
        <v/>
      </c>
      <c r="N351">
        <f>IF($A$346="","",IF(N346=0,IF(N347+N348&gt;0,"Booked while off","Off"),IF(N350&gt;OverAbove,"Over",IF(N350&lt;UnderBelow,"Under","OK"))))</f>
        <v/>
      </c>
    </row>
    <row r="352"/>
    <row r="353">
      <c r="A353" s="2">
        <f>IF(People!$A$53="","",People!$A$53)</f>
        <v/>
      </c>
      <c r="B353">
        <f>IF($A$353="","","Available")</f>
        <v/>
      </c>
      <c r="C353" s="18">
        <f>IF($A$353="","",MAX(0,People!$C$53-Leave!B53*HoursPerDay))</f>
        <v/>
      </c>
      <c r="D353" s="18">
        <f>IF($A$353="","",MAX(0,People!$C$53-Leave!C53*HoursPerDay))</f>
        <v/>
      </c>
      <c r="E353" s="18">
        <f>IF($A$353="","",MAX(0,People!$C$53-Leave!D53*HoursPerDay))</f>
        <v/>
      </c>
      <c r="F353" s="18">
        <f>IF($A$353="","",MAX(0,People!$C$53-Leave!E53*HoursPerDay))</f>
        <v/>
      </c>
      <c r="G353" s="18">
        <f>IF($A$353="","",MAX(0,People!$C$53-Leave!F53*HoursPerDay))</f>
        <v/>
      </c>
      <c r="H353" s="18">
        <f>IF($A$353="","",MAX(0,People!$C$53-Leave!G53*HoursPerDay))</f>
        <v/>
      </c>
      <c r="I353" s="18">
        <f>IF($A$353="","",MAX(0,People!$C$53-Leave!H53*HoursPerDay))</f>
        <v/>
      </c>
      <c r="J353" s="18">
        <f>IF($A$353="","",MAX(0,People!$C$53-Leave!I53*HoursPerDay))</f>
        <v/>
      </c>
      <c r="K353" s="18">
        <f>IF($A$353="","",MAX(0,People!$C$53-Leave!J53*HoursPerDay))</f>
        <v/>
      </c>
      <c r="L353" s="18">
        <f>IF($A$353="","",MAX(0,People!$C$53-Leave!K53*HoursPerDay))</f>
        <v/>
      </c>
      <c r="M353" s="18">
        <f>IF($A$353="","",MAX(0,People!$C$53-Leave!L53*HoursPerDay))</f>
        <v/>
      </c>
      <c r="N353" s="18">
        <f>IF($A$353="","",MAX(0,People!$C$53-Leave!M53*HoursPerDay))</f>
        <v/>
      </c>
    </row>
    <row r="354">
      <c r="B354">
        <f>IF($A$353="","","Confirmed")</f>
        <v/>
      </c>
      <c r="C354" s="18">
        <f>IF($A$353="","",SUMIFS(Plan!E$3:E$302,Plan!$A$3:$A$302,$A$353,Plan!$C$3:$C$302,"Confirmed"))</f>
        <v/>
      </c>
      <c r="D354" s="18">
        <f>IF($A$353="","",SUMIFS(Plan!F$3:F$302,Plan!$A$3:$A$302,$A$353,Plan!$C$3:$C$302,"Confirmed"))</f>
        <v/>
      </c>
      <c r="E354" s="18">
        <f>IF($A$353="","",SUMIFS(Plan!G$3:G$302,Plan!$A$3:$A$302,$A$353,Plan!$C$3:$C$302,"Confirmed"))</f>
        <v/>
      </c>
      <c r="F354" s="18">
        <f>IF($A$353="","",SUMIFS(Plan!H$3:H$302,Plan!$A$3:$A$302,$A$353,Plan!$C$3:$C$302,"Confirmed"))</f>
        <v/>
      </c>
      <c r="G354" s="18">
        <f>IF($A$353="","",SUMIFS(Plan!I$3:I$302,Plan!$A$3:$A$302,$A$353,Plan!$C$3:$C$302,"Confirmed"))</f>
        <v/>
      </c>
      <c r="H354" s="18">
        <f>IF($A$353="","",SUMIFS(Plan!J$3:J$302,Plan!$A$3:$A$302,$A$353,Plan!$C$3:$C$302,"Confirmed"))</f>
        <v/>
      </c>
      <c r="I354" s="18">
        <f>IF($A$353="","",SUMIFS(Plan!K$3:K$302,Plan!$A$3:$A$302,$A$353,Plan!$C$3:$C$302,"Confirmed"))</f>
        <v/>
      </c>
      <c r="J354" s="18">
        <f>IF($A$353="","",SUMIFS(Plan!L$3:L$302,Plan!$A$3:$A$302,$A$353,Plan!$C$3:$C$302,"Confirmed"))</f>
        <v/>
      </c>
      <c r="K354" s="18">
        <f>IF($A$353="","",SUMIFS(Plan!M$3:M$302,Plan!$A$3:$A$302,$A$353,Plan!$C$3:$C$302,"Confirmed"))</f>
        <v/>
      </c>
      <c r="L354" s="18">
        <f>IF($A$353="","",SUMIFS(Plan!N$3:N$302,Plan!$A$3:$A$302,$A$353,Plan!$C$3:$C$302,"Confirmed"))</f>
        <v/>
      </c>
      <c r="M354" s="18">
        <f>IF($A$353="","",SUMIFS(Plan!O$3:O$302,Plan!$A$3:$A$302,$A$353,Plan!$C$3:$C$302,"Confirmed"))</f>
        <v/>
      </c>
      <c r="N354" s="18">
        <f>IF($A$353="","",SUMIFS(Plan!P$3:P$302,Plan!$A$3:$A$302,$A$353,Plan!$C$3:$C$302,"Confirmed"))</f>
        <v/>
      </c>
    </row>
    <row r="355">
      <c r="B355">
        <f>IF($A$353="","","Tentative")</f>
        <v/>
      </c>
      <c r="C355" s="18">
        <f>IF($A$353="","",SUMIFS(Plan!E$3:E$302,Plan!$A$3:$A$302,$A$353,Plan!$C$3:$C$302,"Tentative"))</f>
        <v/>
      </c>
      <c r="D355" s="18">
        <f>IF($A$353="","",SUMIFS(Plan!F$3:F$302,Plan!$A$3:$A$302,$A$353,Plan!$C$3:$C$302,"Tentative"))</f>
        <v/>
      </c>
      <c r="E355" s="18">
        <f>IF($A$353="","",SUMIFS(Plan!G$3:G$302,Plan!$A$3:$A$302,$A$353,Plan!$C$3:$C$302,"Tentative"))</f>
        <v/>
      </c>
      <c r="F355" s="18">
        <f>IF($A$353="","",SUMIFS(Plan!H$3:H$302,Plan!$A$3:$A$302,$A$353,Plan!$C$3:$C$302,"Tentative"))</f>
        <v/>
      </c>
      <c r="G355" s="18">
        <f>IF($A$353="","",SUMIFS(Plan!I$3:I$302,Plan!$A$3:$A$302,$A$353,Plan!$C$3:$C$302,"Tentative"))</f>
        <v/>
      </c>
      <c r="H355" s="18">
        <f>IF($A$353="","",SUMIFS(Plan!J$3:J$302,Plan!$A$3:$A$302,$A$353,Plan!$C$3:$C$302,"Tentative"))</f>
        <v/>
      </c>
      <c r="I355" s="18">
        <f>IF($A$353="","",SUMIFS(Plan!K$3:K$302,Plan!$A$3:$A$302,$A$353,Plan!$C$3:$C$302,"Tentative"))</f>
        <v/>
      </c>
      <c r="J355" s="18">
        <f>IF($A$353="","",SUMIFS(Plan!L$3:L$302,Plan!$A$3:$A$302,$A$353,Plan!$C$3:$C$302,"Tentative"))</f>
        <v/>
      </c>
      <c r="K355" s="18">
        <f>IF($A$353="","",SUMIFS(Plan!M$3:M$302,Plan!$A$3:$A$302,$A$353,Plan!$C$3:$C$302,"Tentative"))</f>
        <v/>
      </c>
      <c r="L355" s="18">
        <f>IF($A$353="","",SUMIFS(Plan!N$3:N$302,Plan!$A$3:$A$302,$A$353,Plan!$C$3:$C$302,"Tentative"))</f>
        <v/>
      </c>
      <c r="M355" s="18">
        <f>IF($A$353="","",SUMIFS(Plan!O$3:O$302,Plan!$A$3:$A$302,$A$353,Plan!$C$3:$C$302,"Tentative"))</f>
        <v/>
      </c>
      <c r="N355" s="18">
        <f>IF($A$353="","",SUMIFS(Plan!P$3:P$302,Plan!$A$3:$A$302,$A$353,Plan!$C$3:$C$302,"Tentative"))</f>
        <v/>
      </c>
    </row>
    <row r="356">
      <c r="B356">
        <f>IF($A$353="","","Weighted tentative")</f>
        <v/>
      </c>
      <c r="C356" s="18">
        <f>IF($A$353="","",SUMPRODUCT((Plan!$A$3:$A$302=$A$353)*(Plan!$C$3:$C$302="Tentative")*Plan!E$3:E$302*Plan!$D$3:$D$302))</f>
        <v/>
      </c>
      <c r="D356" s="18">
        <f>IF($A$353="","",SUMPRODUCT((Plan!$A$3:$A$302=$A$353)*(Plan!$C$3:$C$302="Tentative")*Plan!F$3:F$302*Plan!$D$3:$D$302))</f>
        <v/>
      </c>
      <c r="E356" s="18">
        <f>IF($A$353="","",SUMPRODUCT((Plan!$A$3:$A$302=$A$353)*(Plan!$C$3:$C$302="Tentative")*Plan!G$3:G$302*Plan!$D$3:$D$302))</f>
        <v/>
      </c>
      <c r="F356" s="18">
        <f>IF($A$353="","",SUMPRODUCT((Plan!$A$3:$A$302=$A$353)*(Plan!$C$3:$C$302="Tentative")*Plan!H$3:H$302*Plan!$D$3:$D$302))</f>
        <v/>
      </c>
      <c r="G356" s="18">
        <f>IF($A$353="","",SUMPRODUCT((Plan!$A$3:$A$302=$A$353)*(Plan!$C$3:$C$302="Tentative")*Plan!I$3:I$302*Plan!$D$3:$D$302))</f>
        <v/>
      </c>
      <c r="H356" s="18">
        <f>IF($A$353="","",SUMPRODUCT((Plan!$A$3:$A$302=$A$353)*(Plan!$C$3:$C$302="Tentative")*Plan!J$3:J$302*Plan!$D$3:$D$302))</f>
        <v/>
      </c>
      <c r="I356" s="18">
        <f>IF($A$353="","",SUMPRODUCT((Plan!$A$3:$A$302=$A$353)*(Plan!$C$3:$C$302="Tentative")*Plan!K$3:K$302*Plan!$D$3:$D$302))</f>
        <v/>
      </c>
      <c r="J356" s="18">
        <f>IF($A$353="","",SUMPRODUCT((Plan!$A$3:$A$302=$A$353)*(Plan!$C$3:$C$302="Tentative")*Plan!L$3:L$302*Plan!$D$3:$D$302))</f>
        <v/>
      </c>
      <c r="K356" s="18">
        <f>IF($A$353="","",SUMPRODUCT((Plan!$A$3:$A$302=$A$353)*(Plan!$C$3:$C$302="Tentative")*Plan!M$3:M$302*Plan!$D$3:$D$302))</f>
        <v/>
      </c>
      <c r="L356" s="18">
        <f>IF($A$353="","",SUMPRODUCT((Plan!$A$3:$A$302=$A$353)*(Plan!$C$3:$C$302="Tentative")*Plan!N$3:N$302*Plan!$D$3:$D$302))</f>
        <v/>
      </c>
      <c r="M356" s="18">
        <f>IF($A$353="","",SUMPRODUCT((Plan!$A$3:$A$302=$A$353)*(Plan!$C$3:$C$302="Tentative")*Plan!O$3:O$302*Plan!$D$3:$D$302))</f>
        <v/>
      </c>
      <c r="N356" s="18">
        <f>IF($A$353="","",SUMPRODUCT((Plan!$A$3:$A$302=$A$353)*(Plan!$C$3:$C$302="Tentative")*Plan!P$3:P$302*Plan!$D$3:$D$302))</f>
        <v/>
      </c>
    </row>
    <row r="357">
      <c r="B357">
        <f>IF($A$353="","","% booked (confirmed + weighted)")</f>
        <v/>
      </c>
      <c r="C357" s="19">
        <f>IF($A$353="","",IF(C353=0,"",(C354+C356)/C353))</f>
        <v/>
      </c>
      <c r="D357" s="19">
        <f>IF($A$353="","",IF(D353=0,"",(D354+D356)/D353))</f>
        <v/>
      </c>
      <c r="E357" s="19">
        <f>IF($A$353="","",IF(E353=0,"",(E354+E356)/E353))</f>
        <v/>
      </c>
      <c r="F357" s="19">
        <f>IF($A$353="","",IF(F353=0,"",(F354+F356)/F353))</f>
        <v/>
      </c>
      <c r="G357" s="19">
        <f>IF($A$353="","",IF(G353=0,"",(G354+G356)/G353))</f>
        <v/>
      </c>
      <c r="H357" s="19">
        <f>IF($A$353="","",IF(H353=0,"",(H354+H356)/H353))</f>
        <v/>
      </c>
      <c r="I357" s="19">
        <f>IF($A$353="","",IF(I353=0,"",(I354+I356)/I353))</f>
        <v/>
      </c>
      <c r="J357" s="19">
        <f>IF($A$353="","",IF(J353=0,"",(J354+J356)/J353))</f>
        <v/>
      </c>
      <c r="K357" s="19">
        <f>IF($A$353="","",IF(K353=0,"",(K354+K356)/K353))</f>
        <v/>
      </c>
      <c r="L357" s="19">
        <f>IF($A$353="","",IF(L353=0,"",(L354+L356)/L353))</f>
        <v/>
      </c>
      <c r="M357" s="19">
        <f>IF($A$353="","",IF(M353=0,"",(M354+M356)/M353))</f>
        <v/>
      </c>
      <c r="N357" s="19">
        <f>IF($A$353="","",IF(N353=0,"",(N354+N356)/N353))</f>
        <v/>
      </c>
    </row>
    <row r="358">
      <c r="B358">
        <f>IF($A$353="","","Status")</f>
        <v/>
      </c>
      <c r="C358">
        <f>IF($A$353="","",IF(C353=0,IF(C354+C355&gt;0,"Booked while off","Off"),IF(C357&gt;OverAbove,"Over",IF(C357&lt;UnderBelow,"Under","OK"))))</f>
        <v/>
      </c>
      <c r="D358">
        <f>IF($A$353="","",IF(D353=0,IF(D354+D355&gt;0,"Booked while off","Off"),IF(D357&gt;OverAbove,"Over",IF(D357&lt;UnderBelow,"Under","OK"))))</f>
        <v/>
      </c>
      <c r="E358">
        <f>IF($A$353="","",IF(E353=0,IF(E354+E355&gt;0,"Booked while off","Off"),IF(E357&gt;OverAbove,"Over",IF(E357&lt;UnderBelow,"Under","OK"))))</f>
        <v/>
      </c>
      <c r="F358">
        <f>IF($A$353="","",IF(F353=0,IF(F354+F355&gt;0,"Booked while off","Off"),IF(F357&gt;OverAbove,"Over",IF(F357&lt;UnderBelow,"Under","OK"))))</f>
        <v/>
      </c>
      <c r="G358">
        <f>IF($A$353="","",IF(G353=0,IF(G354+G355&gt;0,"Booked while off","Off"),IF(G357&gt;OverAbove,"Over",IF(G357&lt;UnderBelow,"Under","OK"))))</f>
        <v/>
      </c>
      <c r="H358">
        <f>IF($A$353="","",IF(H353=0,IF(H354+H355&gt;0,"Booked while off","Off"),IF(H357&gt;OverAbove,"Over",IF(H357&lt;UnderBelow,"Under","OK"))))</f>
        <v/>
      </c>
      <c r="I358">
        <f>IF($A$353="","",IF(I353=0,IF(I354+I355&gt;0,"Booked while off","Off"),IF(I357&gt;OverAbove,"Over",IF(I357&lt;UnderBelow,"Under","OK"))))</f>
        <v/>
      </c>
      <c r="J358">
        <f>IF($A$353="","",IF(J353=0,IF(J354+J355&gt;0,"Booked while off","Off"),IF(J357&gt;OverAbove,"Over",IF(J357&lt;UnderBelow,"Under","OK"))))</f>
        <v/>
      </c>
      <c r="K358">
        <f>IF($A$353="","",IF(K353=0,IF(K354+K355&gt;0,"Booked while off","Off"),IF(K357&gt;OverAbove,"Over",IF(K357&lt;UnderBelow,"Under","OK"))))</f>
        <v/>
      </c>
      <c r="L358">
        <f>IF($A$353="","",IF(L353=0,IF(L354+L355&gt;0,"Booked while off","Off"),IF(L357&gt;OverAbove,"Over",IF(L357&lt;UnderBelow,"Under","OK"))))</f>
        <v/>
      </c>
      <c r="M358">
        <f>IF($A$353="","",IF(M353=0,IF(M354+M355&gt;0,"Booked while off","Off"),IF(M357&gt;OverAbove,"Over",IF(M357&lt;UnderBelow,"Under","OK"))))</f>
        <v/>
      </c>
      <c r="N358">
        <f>IF($A$353="","",IF(N353=0,IF(N354+N355&gt;0,"Booked while off","Off"),IF(N357&gt;OverAbove,"Over",IF(N357&lt;UnderBelow,"Under","OK"))))</f>
        <v/>
      </c>
    </row>
    <row r="359"/>
    <row r="360">
      <c r="A360" s="2">
        <f>IF(People!$A$54="","",People!$A$54)</f>
        <v/>
      </c>
      <c r="B360">
        <f>IF($A$360="","","Available")</f>
        <v/>
      </c>
      <c r="C360" s="18">
        <f>IF($A$360="","",MAX(0,People!$C$54-Leave!B54*HoursPerDay))</f>
        <v/>
      </c>
      <c r="D360" s="18">
        <f>IF($A$360="","",MAX(0,People!$C$54-Leave!C54*HoursPerDay))</f>
        <v/>
      </c>
      <c r="E360" s="18">
        <f>IF($A$360="","",MAX(0,People!$C$54-Leave!D54*HoursPerDay))</f>
        <v/>
      </c>
      <c r="F360" s="18">
        <f>IF($A$360="","",MAX(0,People!$C$54-Leave!E54*HoursPerDay))</f>
        <v/>
      </c>
      <c r="G360" s="18">
        <f>IF($A$360="","",MAX(0,People!$C$54-Leave!F54*HoursPerDay))</f>
        <v/>
      </c>
      <c r="H360" s="18">
        <f>IF($A$360="","",MAX(0,People!$C$54-Leave!G54*HoursPerDay))</f>
        <v/>
      </c>
      <c r="I360" s="18">
        <f>IF($A$360="","",MAX(0,People!$C$54-Leave!H54*HoursPerDay))</f>
        <v/>
      </c>
      <c r="J360" s="18">
        <f>IF($A$360="","",MAX(0,People!$C$54-Leave!I54*HoursPerDay))</f>
        <v/>
      </c>
      <c r="K360" s="18">
        <f>IF($A$360="","",MAX(0,People!$C$54-Leave!J54*HoursPerDay))</f>
        <v/>
      </c>
      <c r="L360" s="18">
        <f>IF($A$360="","",MAX(0,People!$C$54-Leave!K54*HoursPerDay))</f>
        <v/>
      </c>
      <c r="M360" s="18">
        <f>IF($A$360="","",MAX(0,People!$C$54-Leave!L54*HoursPerDay))</f>
        <v/>
      </c>
      <c r="N360" s="18">
        <f>IF($A$360="","",MAX(0,People!$C$54-Leave!M54*HoursPerDay))</f>
        <v/>
      </c>
    </row>
    <row r="361">
      <c r="B361">
        <f>IF($A$360="","","Confirmed")</f>
        <v/>
      </c>
      <c r="C361" s="18">
        <f>IF($A$360="","",SUMIFS(Plan!E$3:E$302,Plan!$A$3:$A$302,$A$360,Plan!$C$3:$C$302,"Confirmed"))</f>
        <v/>
      </c>
      <c r="D361" s="18">
        <f>IF($A$360="","",SUMIFS(Plan!F$3:F$302,Plan!$A$3:$A$302,$A$360,Plan!$C$3:$C$302,"Confirmed"))</f>
        <v/>
      </c>
      <c r="E361" s="18">
        <f>IF($A$360="","",SUMIFS(Plan!G$3:G$302,Plan!$A$3:$A$302,$A$360,Plan!$C$3:$C$302,"Confirmed"))</f>
        <v/>
      </c>
      <c r="F361" s="18">
        <f>IF($A$360="","",SUMIFS(Plan!H$3:H$302,Plan!$A$3:$A$302,$A$360,Plan!$C$3:$C$302,"Confirmed"))</f>
        <v/>
      </c>
      <c r="G361" s="18">
        <f>IF($A$360="","",SUMIFS(Plan!I$3:I$302,Plan!$A$3:$A$302,$A$360,Plan!$C$3:$C$302,"Confirmed"))</f>
        <v/>
      </c>
      <c r="H361" s="18">
        <f>IF($A$360="","",SUMIFS(Plan!J$3:J$302,Plan!$A$3:$A$302,$A$360,Plan!$C$3:$C$302,"Confirmed"))</f>
        <v/>
      </c>
      <c r="I361" s="18">
        <f>IF($A$360="","",SUMIFS(Plan!K$3:K$302,Plan!$A$3:$A$302,$A$360,Plan!$C$3:$C$302,"Confirmed"))</f>
        <v/>
      </c>
      <c r="J361" s="18">
        <f>IF($A$360="","",SUMIFS(Plan!L$3:L$302,Plan!$A$3:$A$302,$A$360,Plan!$C$3:$C$302,"Confirmed"))</f>
        <v/>
      </c>
      <c r="K361" s="18">
        <f>IF($A$360="","",SUMIFS(Plan!M$3:M$302,Plan!$A$3:$A$302,$A$360,Plan!$C$3:$C$302,"Confirmed"))</f>
        <v/>
      </c>
      <c r="L361" s="18">
        <f>IF($A$360="","",SUMIFS(Plan!N$3:N$302,Plan!$A$3:$A$302,$A$360,Plan!$C$3:$C$302,"Confirmed"))</f>
        <v/>
      </c>
      <c r="M361" s="18">
        <f>IF($A$360="","",SUMIFS(Plan!O$3:O$302,Plan!$A$3:$A$302,$A$360,Plan!$C$3:$C$302,"Confirmed"))</f>
        <v/>
      </c>
      <c r="N361" s="18">
        <f>IF($A$360="","",SUMIFS(Plan!P$3:P$302,Plan!$A$3:$A$302,$A$360,Plan!$C$3:$C$302,"Confirmed"))</f>
        <v/>
      </c>
    </row>
    <row r="362">
      <c r="B362">
        <f>IF($A$360="","","Tentative")</f>
        <v/>
      </c>
      <c r="C362" s="18">
        <f>IF($A$360="","",SUMIFS(Plan!E$3:E$302,Plan!$A$3:$A$302,$A$360,Plan!$C$3:$C$302,"Tentative"))</f>
        <v/>
      </c>
      <c r="D362" s="18">
        <f>IF($A$360="","",SUMIFS(Plan!F$3:F$302,Plan!$A$3:$A$302,$A$360,Plan!$C$3:$C$302,"Tentative"))</f>
        <v/>
      </c>
      <c r="E362" s="18">
        <f>IF($A$360="","",SUMIFS(Plan!G$3:G$302,Plan!$A$3:$A$302,$A$360,Plan!$C$3:$C$302,"Tentative"))</f>
        <v/>
      </c>
      <c r="F362" s="18">
        <f>IF($A$360="","",SUMIFS(Plan!H$3:H$302,Plan!$A$3:$A$302,$A$360,Plan!$C$3:$C$302,"Tentative"))</f>
        <v/>
      </c>
      <c r="G362" s="18">
        <f>IF($A$360="","",SUMIFS(Plan!I$3:I$302,Plan!$A$3:$A$302,$A$360,Plan!$C$3:$C$302,"Tentative"))</f>
        <v/>
      </c>
      <c r="H362" s="18">
        <f>IF($A$360="","",SUMIFS(Plan!J$3:J$302,Plan!$A$3:$A$302,$A$360,Plan!$C$3:$C$302,"Tentative"))</f>
        <v/>
      </c>
      <c r="I362" s="18">
        <f>IF($A$360="","",SUMIFS(Plan!K$3:K$302,Plan!$A$3:$A$302,$A$360,Plan!$C$3:$C$302,"Tentative"))</f>
        <v/>
      </c>
      <c r="J362" s="18">
        <f>IF($A$360="","",SUMIFS(Plan!L$3:L$302,Plan!$A$3:$A$302,$A$360,Plan!$C$3:$C$302,"Tentative"))</f>
        <v/>
      </c>
      <c r="K362" s="18">
        <f>IF($A$360="","",SUMIFS(Plan!M$3:M$302,Plan!$A$3:$A$302,$A$360,Plan!$C$3:$C$302,"Tentative"))</f>
        <v/>
      </c>
      <c r="L362" s="18">
        <f>IF($A$360="","",SUMIFS(Plan!N$3:N$302,Plan!$A$3:$A$302,$A$360,Plan!$C$3:$C$302,"Tentative"))</f>
        <v/>
      </c>
      <c r="M362" s="18">
        <f>IF($A$360="","",SUMIFS(Plan!O$3:O$302,Plan!$A$3:$A$302,$A$360,Plan!$C$3:$C$302,"Tentative"))</f>
        <v/>
      </c>
      <c r="N362" s="18">
        <f>IF($A$360="","",SUMIFS(Plan!P$3:P$302,Plan!$A$3:$A$302,$A$360,Plan!$C$3:$C$302,"Tentative"))</f>
        <v/>
      </c>
    </row>
    <row r="363">
      <c r="B363">
        <f>IF($A$360="","","Weighted tentative")</f>
        <v/>
      </c>
      <c r="C363" s="18">
        <f>IF($A$360="","",SUMPRODUCT((Plan!$A$3:$A$302=$A$360)*(Plan!$C$3:$C$302="Tentative")*Plan!E$3:E$302*Plan!$D$3:$D$302))</f>
        <v/>
      </c>
      <c r="D363" s="18">
        <f>IF($A$360="","",SUMPRODUCT((Plan!$A$3:$A$302=$A$360)*(Plan!$C$3:$C$302="Tentative")*Plan!F$3:F$302*Plan!$D$3:$D$302))</f>
        <v/>
      </c>
      <c r="E363" s="18">
        <f>IF($A$360="","",SUMPRODUCT((Plan!$A$3:$A$302=$A$360)*(Plan!$C$3:$C$302="Tentative")*Plan!G$3:G$302*Plan!$D$3:$D$302))</f>
        <v/>
      </c>
      <c r="F363" s="18">
        <f>IF($A$360="","",SUMPRODUCT((Plan!$A$3:$A$302=$A$360)*(Plan!$C$3:$C$302="Tentative")*Plan!H$3:H$302*Plan!$D$3:$D$302))</f>
        <v/>
      </c>
      <c r="G363" s="18">
        <f>IF($A$360="","",SUMPRODUCT((Plan!$A$3:$A$302=$A$360)*(Plan!$C$3:$C$302="Tentative")*Plan!I$3:I$302*Plan!$D$3:$D$302))</f>
        <v/>
      </c>
      <c r="H363" s="18">
        <f>IF($A$360="","",SUMPRODUCT((Plan!$A$3:$A$302=$A$360)*(Plan!$C$3:$C$302="Tentative")*Plan!J$3:J$302*Plan!$D$3:$D$302))</f>
        <v/>
      </c>
      <c r="I363" s="18">
        <f>IF($A$360="","",SUMPRODUCT((Plan!$A$3:$A$302=$A$360)*(Plan!$C$3:$C$302="Tentative")*Plan!K$3:K$302*Plan!$D$3:$D$302))</f>
        <v/>
      </c>
      <c r="J363" s="18">
        <f>IF($A$360="","",SUMPRODUCT((Plan!$A$3:$A$302=$A$360)*(Plan!$C$3:$C$302="Tentative")*Plan!L$3:L$302*Plan!$D$3:$D$302))</f>
        <v/>
      </c>
      <c r="K363" s="18">
        <f>IF($A$360="","",SUMPRODUCT((Plan!$A$3:$A$302=$A$360)*(Plan!$C$3:$C$302="Tentative")*Plan!M$3:M$302*Plan!$D$3:$D$302))</f>
        <v/>
      </c>
      <c r="L363" s="18">
        <f>IF($A$360="","",SUMPRODUCT((Plan!$A$3:$A$302=$A$360)*(Plan!$C$3:$C$302="Tentative")*Plan!N$3:N$302*Plan!$D$3:$D$302))</f>
        <v/>
      </c>
      <c r="M363" s="18">
        <f>IF($A$360="","",SUMPRODUCT((Plan!$A$3:$A$302=$A$360)*(Plan!$C$3:$C$302="Tentative")*Plan!O$3:O$302*Plan!$D$3:$D$302))</f>
        <v/>
      </c>
      <c r="N363" s="18">
        <f>IF($A$360="","",SUMPRODUCT((Plan!$A$3:$A$302=$A$360)*(Plan!$C$3:$C$302="Tentative")*Plan!P$3:P$302*Plan!$D$3:$D$302))</f>
        <v/>
      </c>
    </row>
    <row r="364">
      <c r="B364">
        <f>IF($A$360="","","% booked (confirmed + weighted)")</f>
        <v/>
      </c>
      <c r="C364" s="19">
        <f>IF($A$360="","",IF(C360=0,"",(C361+C363)/C360))</f>
        <v/>
      </c>
      <c r="D364" s="19">
        <f>IF($A$360="","",IF(D360=0,"",(D361+D363)/D360))</f>
        <v/>
      </c>
      <c r="E364" s="19">
        <f>IF($A$360="","",IF(E360=0,"",(E361+E363)/E360))</f>
        <v/>
      </c>
      <c r="F364" s="19">
        <f>IF($A$360="","",IF(F360=0,"",(F361+F363)/F360))</f>
        <v/>
      </c>
      <c r="G364" s="19">
        <f>IF($A$360="","",IF(G360=0,"",(G361+G363)/G360))</f>
        <v/>
      </c>
      <c r="H364" s="19">
        <f>IF($A$360="","",IF(H360=0,"",(H361+H363)/H360))</f>
        <v/>
      </c>
      <c r="I364" s="19">
        <f>IF($A$360="","",IF(I360=0,"",(I361+I363)/I360))</f>
        <v/>
      </c>
      <c r="J364" s="19">
        <f>IF($A$360="","",IF(J360=0,"",(J361+J363)/J360))</f>
        <v/>
      </c>
      <c r="K364" s="19">
        <f>IF($A$360="","",IF(K360=0,"",(K361+K363)/K360))</f>
        <v/>
      </c>
      <c r="L364" s="19">
        <f>IF($A$360="","",IF(L360=0,"",(L361+L363)/L360))</f>
        <v/>
      </c>
      <c r="M364" s="19">
        <f>IF($A$360="","",IF(M360=0,"",(M361+M363)/M360))</f>
        <v/>
      </c>
      <c r="N364" s="19">
        <f>IF($A$360="","",IF(N360=0,"",(N361+N363)/N360))</f>
        <v/>
      </c>
    </row>
    <row r="365">
      <c r="B365">
        <f>IF($A$360="","","Status")</f>
        <v/>
      </c>
      <c r="C365">
        <f>IF($A$360="","",IF(C360=0,IF(C361+C362&gt;0,"Booked while off","Off"),IF(C364&gt;OverAbove,"Over",IF(C364&lt;UnderBelow,"Under","OK"))))</f>
        <v/>
      </c>
      <c r="D365">
        <f>IF($A$360="","",IF(D360=0,IF(D361+D362&gt;0,"Booked while off","Off"),IF(D364&gt;OverAbove,"Over",IF(D364&lt;UnderBelow,"Under","OK"))))</f>
        <v/>
      </c>
      <c r="E365">
        <f>IF($A$360="","",IF(E360=0,IF(E361+E362&gt;0,"Booked while off","Off"),IF(E364&gt;OverAbove,"Over",IF(E364&lt;UnderBelow,"Under","OK"))))</f>
        <v/>
      </c>
      <c r="F365">
        <f>IF($A$360="","",IF(F360=0,IF(F361+F362&gt;0,"Booked while off","Off"),IF(F364&gt;OverAbove,"Over",IF(F364&lt;UnderBelow,"Under","OK"))))</f>
        <v/>
      </c>
      <c r="G365">
        <f>IF($A$360="","",IF(G360=0,IF(G361+G362&gt;0,"Booked while off","Off"),IF(G364&gt;OverAbove,"Over",IF(G364&lt;UnderBelow,"Under","OK"))))</f>
        <v/>
      </c>
      <c r="H365">
        <f>IF($A$360="","",IF(H360=0,IF(H361+H362&gt;0,"Booked while off","Off"),IF(H364&gt;OverAbove,"Over",IF(H364&lt;UnderBelow,"Under","OK"))))</f>
        <v/>
      </c>
      <c r="I365">
        <f>IF($A$360="","",IF(I360=0,IF(I361+I362&gt;0,"Booked while off","Off"),IF(I364&gt;OverAbove,"Over",IF(I364&lt;UnderBelow,"Under","OK"))))</f>
        <v/>
      </c>
      <c r="J365">
        <f>IF($A$360="","",IF(J360=0,IF(J361+J362&gt;0,"Booked while off","Off"),IF(J364&gt;OverAbove,"Over",IF(J364&lt;UnderBelow,"Under","OK"))))</f>
        <v/>
      </c>
      <c r="K365">
        <f>IF($A$360="","",IF(K360=0,IF(K361+K362&gt;0,"Booked while off","Off"),IF(K364&gt;OverAbove,"Over",IF(K364&lt;UnderBelow,"Under","OK"))))</f>
        <v/>
      </c>
      <c r="L365">
        <f>IF($A$360="","",IF(L360=0,IF(L361+L362&gt;0,"Booked while off","Off"),IF(L364&gt;OverAbove,"Over",IF(L364&lt;UnderBelow,"Under","OK"))))</f>
        <v/>
      </c>
      <c r="M365">
        <f>IF($A$360="","",IF(M360=0,IF(M361+M362&gt;0,"Booked while off","Off"),IF(M364&gt;OverAbove,"Over",IF(M364&lt;UnderBelow,"Under","OK"))))</f>
        <v/>
      </c>
      <c r="N365">
        <f>IF($A$360="","",IF(N360=0,IF(N361+N362&gt;0,"Booked while off","Off"),IF(N364&gt;OverAbove,"Over",IF(N364&lt;UnderBelow,"Under","OK"))))</f>
        <v/>
      </c>
    </row>
    <row r="366"/>
    <row r="367">
      <c r="A367" s="2">
        <f>IF(People!$A$55="","",People!$A$55)</f>
        <v/>
      </c>
      <c r="B367">
        <f>IF($A$367="","","Available")</f>
        <v/>
      </c>
      <c r="C367" s="18">
        <f>IF($A$367="","",MAX(0,People!$C$55-Leave!B55*HoursPerDay))</f>
        <v/>
      </c>
      <c r="D367" s="18">
        <f>IF($A$367="","",MAX(0,People!$C$55-Leave!C55*HoursPerDay))</f>
        <v/>
      </c>
      <c r="E367" s="18">
        <f>IF($A$367="","",MAX(0,People!$C$55-Leave!D55*HoursPerDay))</f>
        <v/>
      </c>
      <c r="F367" s="18">
        <f>IF($A$367="","",MAX(0,People!$C$55-Leave!E55*HoursPerDay))</f>
        <v/>
      </c>
      <c r="G367" s="18">
        <f>IF($A$367="","",MAX(0,People!$C$55-Leave!F55*HoursPerDay))</f>
        <v/>
      </c>
      <c r="H367" s="18">
        <f>IF($A$367="","",MAX(0,People!$C$55-Leave!G55*HoursPerDay))</f>
        <v/>
      </c>
      <c r="I367" s="18">
        <f>IF($A$367="","",MAX(0,People!$C$55-Leave!H55*HoursPerDay))</f>
        <v/>
      </c>
      <c r="J367" s="18">
        <f>IF($A$367="","",MAX(0,People!$C$55-Leave!I55*HoursPerDay))</f>
        <v/>
      </c>
      <c r="K367" s="18">
        <f>IF($A$367="","",MAX(0,People!$C$55-Leave!J55*HoursPerDay))</f>
        <v/>
      </c>
      <c r="L367" s="18">
        <f>IF($A$367="","",MAX(0,People!$C$55-Leave!K55*HoursPerDay))</f>
        <v/>
      </c>
      <c r="M367" s="18">
        <f>IF($A$367="","",MAX(0,People!$C$55-Leave!L55*HoursPerDay))</f>
        <v/>
      </c>
      <c r="N367" s="18">
        <f>IF($A$367="","",MAX(0,People!$C$55-Leave!M55*HoursPerDay))</f>
        <v/>
      </c>
    </row>
    <row r="368">
      <c r="B368">
        <f>IF($A$367="","","Confirmed")</f>
        <v/>
      </c>
      <c r="C368" s="18">
        <f>IF($A$367="","",SUMIFS(Plan!E$3:E$302,Plan!$A$3:$A$302,$A$367,Plan!$C$3:$C$302,"Confirmed"))</f>
        <v/>
      </c>
      <c r="D368" s="18">
        <f>IF($A$367="","",SUMIFS(Plan!F$3:F$302,Plan!$A$3:$A$302,$A$367,Plan!$C$3:$C$302,"Confirmed"))</f>
        <v/>
      </c>
      <c r="E368" s="18">
        <f>IF($A$367="","",SUMIFS(Plan!G$3:G$302,Plan!$A$3:$A$302,$A$367,Plan!$C$3:$C$302,"Confirmed"))</f>
        <v/>
      </c>
      <c r="F368" s="18">
        <f>IF($A$367="","",SUMIFS(Plan!H$3:H$302,Plan!$A$3:$A$302,$A$367,Plan!$C$3:$C$302,"Confirmed"))</f>
        <v/>
      </c>
      <c r="G368" s="18">
        <f>IF($A$367="","",SUMIFS(Plan!I$3:I$302,Plan!$A$3:$A$302,$A$367,Plan!$C$3:$C$302,"Confirmed"))</f>
        <v/>
      </c>
      <c r="H368" s="18">
        <f>IF($A$367="","",SUMIFS(Plan!J$3:J$302,Plan!$A$3:$A$302,$A$367,Plan!$C$3:$C$302,"Confirmed"))</f>
        <v/>
      </c>
      <c r="I368" s="18">
        <f>IF($A$367="","",SUMIFS(Plan!K$3:K$302,Plan!$A$3:$A$302,$A$367,Plan!$C$3:$C$302,"Confirmed"))</f>
        <v/>
      </c>
      <c r="J368" s="18">
        <f>IF($A$367="","",SUMIFS(Plan!L$3:L$302,Plan!$A$3:$A$302,$A$367,Plan!$C$3:$C$302,"Confirmed"))</f>
        <v/>
      </c>
      <c r="K368" s="18">
        <f>IF($A$367="","",SUMIFS(Plan!M$3:M$302,Plan!$A$3:$A$302,$A$367,Plan!$C$3:$C$302,"Confirmed"))</f>
        <v/>
      </c>
      <c r="L368" s="18">
        <f>IF($A$367="","",SUMIFS(Plan!N$3:N$302,Plan!$A$3:$A$302,$A$367,Plan!$C$3:$C$302,"Confirmed"))</f>
        <v/>
      </c>
      <c r="M368" s="18">
        <f>IF($A$367="","",SUMIFS(Plan!O$3:O$302,Plan!$A$3:$A$302,$A$367,Plan!$C$3:$C$302,"Confirmed"))</f>
        <v/>
      </c>
      <c r="N368" s="18">
        <f>IF($A$367="","",SUMIFS(Plan!P$3:P$302,Plan!$A$3:$A$302,$A$367,Plan!$C$3:$C$302,"Confirmed"))</f>
        <v/>
      </c>
    </row>
    <row r="369">
      <c r="B369">
        <f>IF($A$367="","","Tentative")</f>
        <v/>
      </c>
      <c r="C369" s="18">
        <f>IF($A$367="","",SUMIFS(Plan!E$3:E$302,Plan!$A$3:$A$302,$A$367,Plan!$C$3:$C$302,"Tentative"))</f>
        <v/>
      </c>
      <c r="D369" s="18">
        <f>IF($A$367="","",SUMIFS(Plan!F$3:F$302,Plan!$A$3:$A$302,$A$367,Plan!$C$3:$C$302,"Tentative"))</f>
        <v/>
      </c>
      <c r="E369" s="18">
        <f>IF($A$367="","",SUMIFS(Plan!G$3:G$302,Plan!$A$3:$A$302,$A$367,Plan!$C$3:$C$302,"Tentative"))</f>
        <v/>
      </c>
      <c r="F369" s="18">
        <f>IF($A$367="","",SUMIFS(Plan!H$3:H$302,Plan!$A$3:$A$302,$A$367,Plan!$C$3:$C$302,"Tentative"))</f>
        <v/>
      </c>
      <c r="G369" s="18">
        <f>IF($A$367="","",SUMIFS(Plan!I$3:I$302,Plan!$A$3:$A$302,$A$367,Plan!$C$3:$C$302,"Tentative"))</f>
        <v/>
      </c>
      <c r="H369" s="18">
        <f>IF($A$367="","",SUMIFS(Plan!J$3:J$302,Plan!$A$3:$A$302,$A$367,Plan!$C$3:$C$302,"Tentative"))</f>
        <v/>
      </c>
      <c r="I369" s="18">
        <f>IF($A$367="","",SUMIFS(Plan!K$3:K$302,Plan!$A$3:$A$302,$A$367,Plan!$C$3:$C$302,"Tentative"))</f>
        <v/>
      </c>
      <c r="J369" s="18">
        <f>IF($A$367="","",SUMIFS(Plan!L$3:L$302,Plan!$A$3:$A$302,$A$367,Plan!$C$3:$C$302,"Tentative"))</f>
        <v/>
      </c>
      <c r="K369" s="18">
        <f>IF($A$367="","",SUMIFS(Plan!M$3:M$302,Plan!$A$3:$A$302,$A$367,Plan!$C$3:$C$302,"Tentative"))</f>
        <v/>
      </c>
      <c r="L369" s="18">
        <f>IF($A$367="","",SUMIFS(Plan!N$3:N$302,Plan!$A$3:$A$302,$A$367,Plan!$C$3:$C$302,"Tentative"))</f>
        <v/>
      </c>
      <c r="M369" s="18">
        <f>IF($A$367="","",SUMIFS(Plan!O$3:O$302,Plan!$A$3:$A$302,$A$367,Plan!$C$3:$C$302,"Tentative"))</f>
        <v/>
      </c>
      <c r="N369" s="18">
        <f>IF($A$367="","",SUMIFS(Plan!P$3:P$302,Plan!$A$3:$A$302,$A$367,Plan!$C$3:$C$302,"Tentative"))</f>
        <v/>
      </c>
    </row>
    <row r="370">
      <c r="B370">
        <f>IF($A$367="","","Weighted tentative")</f>
        <v/>
      </c>
      <c r="C370" s="18">
        <f>IF($A$367="","",SUMPRODUCT((Plan!$A$3:$A$302=$A$367)*(Plan!$C$3:$C$302="Tentative")*Plan!E$3:E$302*Plan!$D$3:$D$302))</f>
        <v/>
      </c>
      <c r="D370" s="18">
        <f>IF($A$367="","",SUMPRODUCT((Plan!$A$3:$A$302=$A$367)*(Plan!$C$3:$C$302="Tentative")*Plan!F$3:F$302*Plan!$D$3:$D$302))</f>
        <v/>
      </c>
      <c r="E370" s="18">
        <f>IF($A$367="","",SUMPRODUCT((Plan!$A$3:$A$302=$A$367)*(Plan!$C$3:$C$302="Tentative")*Plan!G$3:G$302*Plan!$D$3:$D$302))</f>
        <v/>
      </c>
      <c r="F370" s="18">
        <f>IF($A$367="","",SUMPRODUCT((Plan!$A$3:$A$302=$A$367)*(Plan!$C$3:$C$302="Tentative")*Plan!H$3:H$302*Plan!$D$3:$D$302))</f>
        <v/>
      </c>
      <c r="G370" s="18">
        <f>IF($A$367="","",SUMPRODUCT((Plan!$A$3:$A$302=$A$367)*(Plan!$C$3:$C$302="Tentative")*Plan!I$3:I$302*Plan!$D$3:$D$302))</f>
        <v/>
      </c>
      <c r="H370" s="18">
        <f>IF($A$367="","",SUMPRODUCT((Plan!$A$3:$A$302=$A$367)*(Plan!$C$3:$C$302="Tentative")*Plan!J$3:J$302*Plan!$D$3:$D$302))</f>
        <v/>
      </c>
      <c r="I370" s="18">
        <f>IF($A$367="","",SUMPRODUCT((Plan!$A$3:$A$302=$A$367)*(Plan!$C$3:$C$302="Tentative")*Plan!K$3:K$302*Plan!$D$3:$D$302))</f>
        <v/>
      </c>
      <c r="J370" s="18">
        <f>IF($A$367="","",SUMPRODUCT((Plan!$A$3:$A$302=$A$367)*(Plan!$C$3:$C$302="Tentative")*Plan!L$3:L$302*Plan!$D$3:$D$302))</f>
        <v/>
      </c>
      <c r="K370" s="18">
        <f>IF($A$367="","",SUMPRODUCT((Plan!$A$3:$A$302=$A$367)*(Plan!$C$3:$C$302="Tentative")*Plan!M$3:M$302*Plan!$D$3:$D$302))</f>
        <v/>
      </c>
      <c r="L370" s="18">
        <f>IF($A$367="","",SUMPRODUCT((Plan!$A$3:$A$302=$A$367)*(Plan!$C$3:$C$302="Tentative")*Plan!N$3:N$302*Plan!$D$3:$D$302))</f>
        <v/>
      </c>
      <c r="M370" s="18">
        <f>IF($A$367="","",SUMPRODUCT((Plan!$A$3:$A$302=$A$367)*(Plan!$C$3:$C$302="Tentative")*Plan!O$3:O$302*Plan!$D$3:$D$302))</f>
        <v/>
      </c>
      <c r="N370" s="18">
        <f>IF($A$367="","",SUMPRODUCT((Plan!$A$3:$A$302=$A$367)*(Plan!$C$3:$C$302="Tentative")*Plan!P$3:P$302*Plan!$D$3:$D$302))</f>
        <v/>
      </c>
    </row>
    <row r="371">
      <c r="B371">
        <f>IF($A$367="","","% booked (confirmed + weighted)")</f>
        <v/>
      </c>
      <c r="C371" s="19">
        <f>IF($A$367="","",IF(C367=0,"",(C368+C370)/C367))</f>
        <v/>
      </c>
      <c r="D371" s="19">
        <f>IF($A$367="","",IF(D367=0,"",(D368+D370)/D367))</f>
        <v/>
      </c>
      <c r="E371" s="19">
        <f>IF($A$367="","",IF(E367=0,"",(E368+E370)/E367))</f>
        <v/>
      </c>
      <c r="F371" s="19">
        <f>IF($A$367="","",IF(F367=0,"",(F368+F370)/F367))</f>
        <v/>
      </c>
      <c r="G371" s="19">
        <f>IF($A$367="","",IF(G367=0,"",(G368+G370)/G367))</f>
        <v/>
      </c>
      <c r="H371" s="19">
        <f>IF($A$367="","",IF(H367=0,"",(H368+H370)/H367))</f>
        <v/>
      </c>
      <c r="I371" s="19">
        <f>IF($A$367="","",IF(I367=0,"",(I368+I370)/I367))</f>
        <v/>
      </c>
      <c r="J371" s="19">
        <f>IF($A$367="","",IF(J367=0,"",(J368+J370)/J367))</f>
        <v/>
      </c>
      <c r="K371" s="19">
        <f>IF($A$367="","",IF(K367=0,"",(K368+K370)/K367))</f>
        <v/>
      </c>
      <c r="L371" s="19">
        <f>IF($A$367="","",IF(L367=0,"",(L368+L370)/L367))</f>
        <v/>
      </c>
      <c r="M371" s="19">
        <f>IF($A$367="","",IF(M367=0,"",(M368+M370)/M367))</f>
        <v/>
      </c>
      <c r="N371" s="19">
        <f>IF($A$367="","",IF(N367=0,"",(N368+N370)/N367))</f>
        <v/>
      </c>
    </row>
    <row r="372">
      <c r="B372">
        <f>IF($A$367="","","Status")</f>
        <v/>
      </c>
      <c r="C372">
        <f>IF($A$367="","",IF(C367=0,IF(C368+C369&gt;0,"Booked while off","Off"),IF(C371&gt;OverAbove,"Over",IF(C371&lt;UnderBelow,"Under","OK"))))</f>
        <v/>
      </c>
      <c r="D372">
        <f>IF($A$367="","",IF(D367=0,IF(D368+D369&gt;0,"Booked while off","Off"),IF(D371&gt;OverAbove,"Over",IF(D371&lt;UnderBelow,"Under","OK"))))</f>
        <v/>
      </c>
      <c r="E372">
        <f>IF($A$367="","",IF(E367=0,IF(E368+E369&gt;0,"Booked while off","Off"),IF(E371&gt;OverAbove,"Over",IF(E371&lt;UnderBelow,"Under","OK"))))</f>
        <v/>
      </c>
      <c r="F372">
        <f>IF($A$367="","",IF(F367=0,IF(F368+F369&gt;0,"Booked while off","Off"),IF(F371&gt;OverAbove,"Over",IF(F371&lt;UnderBelow,"Under","OK"))))</f>
        <v/>
      </c>
      <c r="G372">
        <f>IF($A$367="","",IF(G367=0,IF(G368+G369&gt;0,"Booked while off","Off"),IF(G371&gt;OverAbove,"Over",IF(G371&lt;UnderBelow,"Under","OK"))))</f>
        <v/>
      </c>
      <c r="H372">
        <f>IF($A$367="","",IF(H367=0,IF(H368+H369&gt;0,"Booked while off","Off"),IF(H371&gt;OverAbove,"Over",IF(H371&lt;UnderBelow,"Under","OK"))))</f>
        <v/>
      </c>
      <c r="I372">
        <f>IF($A$367="","",IF(I367=0,IF(I368+I369&gt;0,"Booked while off","Off"),IF(I371&gt;OverAbove,"Over",IF(I371&lt;UnderBelow,"Under","OK"))))</f>
        <v/>
      </c>
      <c r="J372">
        <f>IF($A$367="","",IF(J367=0,IF(J368+J369&gt;0,"Booked while off","Off"),IF(J371&gt;OverAbove,"Over",IF(J371&lt;UnderBelow,"Under","OK"))))</f>
        <v/>
      </c>
      <c r="K372">
        <f>IF($A$367="","",IF(K367=0,IF(K368+K369&gt;0,"Booked while off","Off"),IF(K371&gt;OverAbove,"Over",IF(K371&lt;UnderBelow,"Under","OK"))))</f>
        <v/>
      </c>
      <c r="L372">
        <f>IF($A$367="","",IF(L367=0,IF(L368+L369&gt;0,"Booked while off","Off"),IF(L371&gt;OverAbove,"Over",IF(L371&lt;UnderBelow,"Under","OK"))))</f>
        <v/>
      </c>
      <c r="M372">
        <f>IF($A$367="","",IF(M367=0,IF(M368+M369&gt;0,"Booked while off","Off"),IF(M371&gt;OverAbove,"Over",IF(M371&lt;UnderBelow,"Under","OK"))))</f>
        <v/>
      </c>
      <c r="N372">
        <f>IF($A$367="","",IF(N367=0,IF(N368+N369&gt;0,"Booked while off","Off"),IF(N371&gt;OverAbove,"Over",IF(N371&lt;UnderBelow,"Under","OK"))))</f>
        <v/>
      </c>
    </row>
    <row r="373"/>
    <row r="374">
      <c r="A374" s="2">
        <f>IF(People!$A$56="","",People!$A$56)</f>
        <v/>
      </c>
      <c r="B374">
        <f>IF($A$374="","","Available")</f>
        <v/>
      </c>
      <c r="C374" s="18">
        <f>IF($A$374="","",MAX(0,People!$C$56-Leave!B56*HoursPerDay))</f>
        <v/>
      </c>
      <c r="D374" s="18">
        <f>IF($A$374="","",MAX(0,People!$C$56-Leave!C56*HoursPerDay))</f>
        <v/>
      </c>
      <c r="E374" s="18">
        <f>IF($A$374="","",MAX(0,People!$C$56-Leave!D56*HoursPerDay))</f>
        <v/>
      </c>
      <c r="F374" s="18">
        <f>IF($A$374="","",MAX(0,People!$C$56-Leave!E56*HoursPerDay))</f>
        <v/>
      </c>
      <c r="G374" s="18">
        <f>IF($A$374="","",MAX(0,People!$C$56-Leave!F56*HoursPerDay))</f>
        <v/>
      </c>
      <c r="H374" s="18">
        <f>IF($A$374="","",MAX(0,People!$C$56-Leave!G56*HoursPerDay))</f>
        <v/>
      </c>
      <c r="I374" s="18">
        <f>IF($A$374="","",MAX(0,People!$C$56-Leave!H56*HoursPerDay))</f>
        <v/>
      </c>
      <c r="J374" s="18">
        <f>IF($A$374="","",MAX(0,People!$C$56-Leave!I56*HoursPerDay))</f>
        <v/>
      </c>
      <c r="K374" s="18">
        <f>IF($A$374="","",MAX(0,People!$C$56-Leave!J56*HoursPerDay))</f>
        <v/>
      </c>
      <c r="L374" s="18">
        <f>IF($A$374="","",MAX(0,People!$C$56-Leave!K56*HoursPerDay))</f>
        <v/>
      </c>
      <c r="M374" s="18">
        <f>IF($A$374="","",MAX(0,People!$C$56-Leave!L56*HoursPerDay))</f>
        <v/>
      </c>
      <c r="N374" s="18">
        <f>IF($A$374="","",MAX(0,People!$C$56-Leave!M56*HoursPerDay))</f>
        <v/>
      </c>
    </row>
    <row r="375">
      <c r="B375">
        <f>IF($A$374="","","Confirmed")</f>
        <v/>
      </c>
      <c r="C375" s="18">
        <f>IF($A$374="","",SUMIFS(Plan!E$3:E$302,Plan!$A$3:$A$302,$A$374,Plan!$C$3:$C$302,"Confirmed"))</f>
        <v/>
      </c>
      <c r="D375" s="18">
        <f>IF($A$374="","",SUMIFS(Plan!F$3:F$302,Plan!$A$3:$A$302,$A$374,Plan!$C$3:$C$302,"Confirmed"))</f>
        <v/>
      </c>
      <c r="E375" s="18">
        <f>IF($A$374="","",SUMIFS(Plan!G$3:G$302,Plan!$A$3:$A$302,$A$374,Plan!$C$3:$C$302,"Confirmed"))</f>
        <v/>
      </c>
      <c r="F375" s="18">
        <f>IF($A$374="","",SUMIFS(Plan!H$3:H$302,Plan!$A$3:$A$302,$A$374,Plan!$C$3:$C$302,"Confirmed"))</f>
        <v/>
      </c>
      <c r="G375" s="18">
        <f>IF($A$374="","",SUMIFS(Plan!I$3:I$302,Plan!$A$3:$A$302,$A$374,Plan!$C$3:$C$302,"Confirmed"))</f>
        <v/>
      </c>
      <c r="H375" s="18">
        <f>IF($A$374="","",SUMIFS(Plan!J$3:J$302,Plan!$A$3:$A$302,$A$374,Plan!$C$3:$C$302,"Confirmed"))</f>
        <v/>
      </c>
      <c r="I375" s="18">
        <f>IF($A$374="","",SUMIFS(Plan!K$3:K$302,Plan!$A$3:$A$302,$A$374,Plan!$C$3:$C$302,"Confirmed"))</f>
        <v/>
      </c>
      <c r="J375" s="18">
        <f>IF($A$374="","",SUMIFS(Plan!L$3:L$302,Plan!$A$3:$A$302,$A$374,Plan!$C$3:$C$302,"Confirmed"))</f>
        <v/>
      </c>
      <c r="K375" s="18">
        <f>IF($A$374="","",SUMIFS(Plan!M$3:M$302,Plan!$A$3:$A$302,$A$374,Plan!$C$3:$C$302,"Confirmed"))</f>
        <v/>
      </c>
      <c r="L375" s="18">
        <f>IF($A$374="","",SUMIFS(Plan!N$3:N$302,Plan!$A$3:$A$302,$A$374,Plan!$C$3:$C$302,"Confirmed"))</f>
        <v/>
      </c>
      <c r="M375" s="18">
        <f>IF($A$374="","",SUMIFS(Plan!O$3:O$302,Plan!$A$3:$A$302,$A$374,Plan!$C$3:$C$302,"Confirmed"))</f>
        <v/>
      </c>
      <c r="N375" s="18">
        <f>IF($A$374="","",SUMIFS(Plan!P$3:P$302,Plan!$A$3:$A$302,$A$374,Plan!$C$3:$C$302,"Confirmed"))</f>
        <v/>
      </c>
    </row>
    <row r="376">
      <c r="B376">
        <f>IF($A$374="","","Tentative")</f>
        <v/>
      </c>
      <c r="C376" s="18">
        <f>IF($A$374="","",SUMIFS(Plan!E$3:E$302,Plan!$A$3:$A$302,$A$374,Plan!$C$3:$C$302,"Tentative"))</f>
        <v/>
      </c>
      <c r="D376" s="18">
        <f>IF($A$374="","",SUMIFS(Plan!F$3:F$302,Plan!$A$3:$A$302,$A$374,Plan!$C$3:$C$302,"Tentative"))</f>
        <v/>
      </c>
      <c r="E376" s="18">
        <f>IF($A$374="","",SUMIFS(Plan!G$3:G$302,Plan!$A$3:$A$302,$A$374,Plan!$C$3:$C$302,"Tentative"))</f>
        <v/>
      </c>
      <c r="F376" s="18">
        <f>IF($A$374="","",SUMIFS(Plan!H$3:H$302,Plan!$A$3:$A$302,$A$374,Plan!$C$3:$C$302,"Tentative"))</f>
        <v/>
      </c>
      <c r="G376" s="18">
        <f>IF($A$374="","",SUMIFS(Plan!I$3:I$302,Plan!$A$3:$A$302,$A$374,Plan!$C$3:$C$302,"Tentative"))</f>
        <v/>
      </c>
      <c r="H376" s="18">
        <f>IF($A$374="","",SUMIFS(Plan!J$3:J$302,Plan!$A$3:$A$302,$A$374,Plan!$C$3:$C$302,"Tentative"))</f>
        <v/>
      </c>
      <c r="I376" s="18">
        <f>IF($A$374="","",SUMIFS(Plan!K$3:K$302,Plan!$A$3:$A$302,$A$374,Plan!$C$3:$C$302,"Tentative"))</f>
        <v/>
      </c>
      <c r="J376" s="18">
        <f>IF($A$374="","",SUMIFS(Plan!L$3:L$302,Plan!$A$3:$A$302,$A$374,Plan!$C$3:$C$302,"Tentative"))</f>
        <v/>
      </c>
      <c r="K376" s="18">
        <f>IF($A$374="","",SUMIFS(Plan!M$3:M$302,Plan!$A$3:$A$302,$A$374,Plan!$C$3:$C$302,"Tentative"))</f>
        <v/>
      </c>
      <c r="L376" s="18">
        <f>IF($A$374="","",SUMIFS(Plan!N$3:N$302,Plan!$A$3:$A$302,$A$374,Plan!$C$3:$C$302,"Tentative"))</f>
        <v/>
      </c>
      <c r="M376" s="18">
        <f>IF($A$374="","",SUMIFS(Plan!O$3:O$302,Plan!$A$3:$A$302,$A$374,Plan!$C$3:$C$302,"Tentative"))</f>
        <v/>
      </c>
      <c r="N376" s="18">
        <f>IF($A$374="","",SUMIFS(Plan!P$3:P$302,Plan!$A$3:$A$302,$A$374,Plan!$C$3:$C$302,"Tentative"))</f>
        <v/>
      </c>
    </row>
    <row r="377">
      <c r="B377">
        <f>IF($A$374="","","Weighted tentative")</f>
        <v/>
      </c>
      <c r="C377" s="18">
        <f>IF($A$374="","",SUMPRODUCT((Plan!$A$3:$A$302=$A$374)*(Plan!$C$3:$C$302="Tentative")*Plan!E$3:E$302*Plan!$D$3:$D$302))</f>
        <v/>
      </c>
      <c r="D377" s="18">
        <f>IF($A$374="","",SUMPRODUCT((Plan!$A$3:$A$302=$A$374)*(Plan!$C$3:$C$302="Tentative")*Plan!F$3:F$302*Plan!$D$3:$D$302))</f>
        <v/>
      </c>
      <c r="E377" s="18">
        <f>IF($A$374="","",SUMPRODUCT((Plan!$A$3:$A$302=$A$374)*(Plan!$C$3:$C$302="Tentative")*Plan!G$3:G$302*Plan!$D$3:$D$302))</f>
        <v/>
      </c>
      <c r="F377" s="18">
        <f>IF($A$374="","",SUMPRODUCT((Plan!$A$3:$A$302=$A$374)*(Plan!$C$3:$C$302="Tentative")*Plan!H$3:H$302*Plan!$D$3:$D$302))</f>
        <v/>
      </c>
      <c r="G377" s="18">
        <f>IF($A$374="","",SUMPRODUCT((Plan!$A$3:$A$302=$A$374)*(Plan!$C$3:$C$302="Tentative")*Plan!I$3:I$302*Plan!$D$3:$D$302))</f>
        <v/>
      </c>
      <c r="H377" s="18">
        <f>IF($A$374="","",SUMPRODUCT((Plan!$A$3:$A$302=$A$374)*(Plan!$C$3:$C$302="Tentative")*Plan!J$3:J$302*Plan!$D$3:$D$302))</f>
        <v/>
      </c>
      <c r="I377" s="18">
        <f>IF($A$374="","",SUMPRODUCT((Plan!$A$3:$A$302=$A$374)*(Plan!$C$3:$C$302="Tentative")*Plan!K$3:K$302*Plan!$D$3:$D$302))</f>
        <v/>
      </c>
      <c r="J377" s="18">
        <f>IF($A$374="","",SUMPRODUCT((Plan!$A$3:$A$302=$A$374)*(Plan!$C$3:$C$302="Tentative")*Plan!L$3:L$302*Plan!$D$3:$D$302))</f>
        <v/>
      </c>
      <c r="K377" s="18">
        <f>IF($A$374="","",SUMPRODUCT((Plan!$A$3:$A$302=$A$374)*(Plan!$C$3:$C$302="Tentative")*Plan!M$3:M$302*Plan!$D$3:$D$302))</f>
        <v/>
      </c>
      <c r="L377" s="18">
        <f>IF($A$374="","",SUMPRODUCT((Plan!$A$3:$A$302=$A$374)*(Plan!$C$3:$C$302="Tentative")*Plan!N$3:N$302*Plan!$D$3:$D$302))</f>
        <v/>
      </c>
      <c r="M377" s="18">
        <f>IF($A$374="","",SUMPRODUCT((Plan!$A$3:$A$302=$A$374)*(Plan!$C$3:$C$302="Tentative")*Plan!O$3:O$302*Plan!$D$3:$D$302))</f>
        <v/>
      </c>
      <c r="N377" s="18">
        <f>IF($A$374="","",SUMPRODUCT((Plan!$A$3:$A$302=$A$374)*(Plan!$C$3:$C$302="Tentative")*Plan!P$3:P$302*Plan!$D$3:$D$302))</f>
        <v/>
      </c>
    </row>
    <row r="378">
      <c r="B378">
        <f>IF($A$374="","","% booked (confirmed + weighted)")</f>
        <v/>
      </c>
      <c r="C378" s="19">
        <f>IF($A$374="","",IF(C374=0,"",(C375+C377)/C374))</f>
        <v/>
      </c>
      <c r="D378" s="19">
        <f>IF($A$374="","",IF(D374=0,"",(D375+D377)/D374))</f>
        <v/>
      </c>
      <c r="E378" s="19">
        <f>IF($A$374="","",IF(E374=0,"",(E375+E377)/E374))</f>
        <v/>
      </c>
      <c r="F378" s="19">
        <f>IF($A$374="","",IF(F374=0,"",(F375+F377)/F374))</f>
        <v/>
      </c>
      <c r="G378" s="19">
        <f>IF($A$374="","",IF(G374=0,"",(G375+G377)/G374))</f>
        <v/>
      </c>
      <c r="H378" s="19">
        <f>IF($A$374="","",IF(H374=0,"",(H375+H377)/H374))</f>
        <v/>
      </c>
      <c r="I378" s="19">
        <f>IF($A$374="","",IF(I374=0,"",(I375+I377)/I374))</f>
        <v/>
      </c>
      <c r="J378" s="19">
        <f>IF($A$374="","",IF(J374=0,"",(J375+J377)/J374))</f>
        <v/>
      </c>
      <c r="K378" s="19">
        <f>IF($A$374="","",IF(K374=0,"",(K375+K377)/K374))</f>
        <v/>
      </c>
      <c r="L378" s="19">
        <f>IF($A$374="","",IF(L374=0,"",(L375+L377)/L374))</f>
        <v/>
      </c>
      <c r="M378" s="19">
        <f>IF($A$374="","",IF(M374=0,"",(M375+M377)/M374))</f>
        <v/>
      </c>
      <c r="N378" s="19">
        <f>IF($A$374="","",IF(N374=0,"",(N375+N377)/N374))</f>
        <v/>
      </c>
    </row>
    <row r="379">
      <c r="B379">
        <f>IF($A$374="","","Status")</f>
        <v/>
      </c>
      <c r="C379">
        <f>IF($A$374="","",IF(C374=0,IF(C375+C376&gt;0,"Booked while off","Off"),IF(C378&gt;OverAbove,"Over",IF(C378&lt;UnderBelow,"Under","OK"))))</f>
        <v/>
      </c>
      <c r="D379">
        <f>IF($A$374="","",IF(D374=0,IF(D375+D376&gt;0,"Booked while off","Off"),IF(D378&gt;OverAbove,"Over",IF(D378&lt;UnderBelow,"Under","OK"))))</f>
        <v/>
      </c>
      <c r="E379">
        <f>IF($A$374="","",IF(E374=0,IF(E375+E376&gt;0,"Booked while off","Off"),IF(E378&gt;OverAbove,"Over",IF(E378&lt;UnderBelow,"Under","OK"))))</f>
        <v/>
      </c>
      <c r="F379">
        <f>IF($A$374="","",IF(F374=0,IF(F375+F376&gt;0,"Booked while off","Off"),IF(F378&gt;OverAbove,"Over",IF(F378&lt;UnderBelow,"Under","OK"))))</f>
        <v/>
      </c>
      <c r="G379">
        <f>IF($A$374="","",IF(G374=0,IF(G375+G376&gt;0,"Booked while off","Off"),IF(G378&gt;OverAbove,"Over",IF(G378&lt;UnderBelow,"Under","OK"))))</f>
        <v/>
      </c>
      <c r="H379">
        <f>IF($A$374="","",IF(H374=0,IF(H375+H376&gt;0,"Booked while off","Off"),IF(H378&gt;OverAbove,"Over",IF(H378&lt;UnderBelow,"Under","OK"))))</f>
        <v/>
      </c>
      <c r="I379">
        <f>IF($A$374="","",IF(I374=0,IF(I375+I376&gt;0,"Booked while off","Off"),IF(I378&gt;OverAbove,"Over",IF(I378&lt;UnderBelow,"Under","OK"))))</f>
        <v/>
      </c>
      <c r="J379">
        <f>IF($A$374="","",IF(J374=0,IF(J375+J376&gt;0,"Booked while off","Off"),IF(J378&gt;OverAbove,"Over",IF(J378&lt;UnderBelow,"Under","OK"))))</f>
        <v/>
      </c>
      <c r="K379">
        <f>IF($A$374="","",IF(K374=0,IF(K375+K376&gt;0,"Booked while off","Off"),IF(K378&gt;OverAbove,"Over",IF(K378&lt;UnderBelow,"Under","OK"))))</f>
        <v/>
      </c>
      <c r="L379">
        <f>IF($A$374="","",IF(L374=0,IF(L375+L376&gt;0,"Booked while off","Off"),IF(L378&gt;OverAbove,"Over",IF(L378&lt;UnderBelow,"Under","OK"))))</f>
        <v/>
      </c>
      <c r="M379">
        <f>IF($A$374="","",IF(M374=0,IF(M375+M376&gt;0,"Booked while off","Off"),IF(M378&gt;OverAbove,"Over",IF(M378&lt;UnderBelow,"Under","OK"))))</f>
        <v/>
      </c>
      <c r="N379">
        <f>IF($A$374="","",IF(N374=0,IF(N375+N376&gt;0,"Booked while off","Off"),IF(N378&gt;OverAbove,"Over",IF(N378&lt;UnderBelow,"Under","OK"))))</f>
        <v/>
      </c>
    </row>
    <row r="380"/>
    <row r="381">
      <c r="A381" s="2">
        <f>IF(People!$A$57="","",People!$A$57)</f>
        <v/>
      </c>
      <c r="B381">
        <f>IF($A$381="","","Available")</f>
        <v/>
      </c>
      <c r="C381" s="18">
        <f>IF($A$381="","",MAX(0,People!$C$57-Leave!B57*HoursPerDay))</f>
        <v/>
      </c>
      <c r="D381" s="18">
        <f>IF($A$381="","",MAX(0,People!$C$57-Leave!C57*HoursPerDay))</f>
        <v/>
      </c>
      <c r="E381" s="18">
        <f>IF($A$381="","",MAX(0,People!$C$57-Leave!D57*HoursPerDay))</f>
        <v/>
      </c>
      <c r="F381" s="18">
        <f>IF($A$381="","",MAX(0,People!$C$57-Leave!E57*HoursPerDay))</f>
        <v/>
      </c>
      <c r="G381" s="18">
        <f>IF($A$381="","",MAX(0,People!$C$57-Leave!F57*HoursPerDay))</f>
        <v/>
      </c>
      <c r="H381" s="18">
        <f>IF($A$381="","",MAX(0,People!$C$57-Leave!G57*HoursPerDay))</f>
        <v/>
      </c>
      <c r="I381" s="18">
        <f>IF($A$381="","",MAX(0,People!$C$57-Leave!H57*HoursPerDay))</f>
        <v/>
      </c>
      <c r="J381" s="18">
        <f>IF($A$381="","",MAX(0,People!$C$57-Leave!I57*HoursPerDay))</f>
        <v/>
      </c>
      <c r="K381" s="18">
        <f>IF($A$381="","",MAX(0,People!$C$57-Leave!J57*HoursPerDay))</f>
        <v/>
      </c>
      <c r="L381" s="18">
        <f>IF($A$381="","",MAX(0,People!$C$57-Leave!K57*HoursPerDay))</f>
        <v/>
      </c>
      <c r="M381" s="18">
        <f>IF($A$381="","",MAX(0,People!$C$57-Leave!L57*HoursPerDay))</f>
        <v/>
      </c>
      <c r="N381" s="18">
        <f>IF($A$381="","",MAX(0,People!$C$57-Leave!M57*HoursPerDay))</f>
        <v/>
      </c>
    </row>
    <row r="382">
      <c r="B382">
        <f>IF($A$381="","","Confirmed")</f>
        <v/>
      </c>
      <c r="C382" s="18">
        <f>IF($A$381="","",SUMIFS(Plan!E$3:E$302,Plan!$A$3:$A$302,$A$381,Plan!$C$3:$C$302,"Confirmed"))</f>
        <v/>
      </c>
      <c r="D382" s="18">
        <f>IF($A$381="","",SUMIFS(Plan!F$3:F$302,Plan!$A$3:$A$302,$A$381,Plan!$C$3:$C$302,"Confirmed"))</f>
        <v/>
      </c>
      <c r="E382" s="18">
        <f>IF($A$381="","",SUMIFS(Plan!G$3:G$302,Plan!$A$3:$A$302,$A$381,Plan!$C$3:$C$302,"Confirmed"))</f>
        <v/>
      </c>
      <c r="F382" s="18">
        <f>IF($A$381="","",SUMIFS(Plan!H$3:H$302,Plan!$A$3:$A$302,$A$381,Plan!$C$3:$C$302,"Confirmed"))</f>
        <v/>
      </c>
      <c r="G382" s="18">
        <f>IF($A$381="","",SUMIFS(Plan!I$3:I$302,Plan!$A$3:$A$302,$A$381,Plan!$C$3:$C$302,"Confirmed"))</f>
        <v/>
      </c>
      <c r="H382" s="18">
        <f>IF($A$381="","",SUMIFS(Plan!J$3:J$302,Plan!$A$3:$A$302,$A$381,Plan!$C$3:$C$302,"Confirmed"))</f>
        <v/>
      </c>
      <c r="I382" s="18">
        <f>IF($A$381="","",SUMIFS(Plan!K$3:K$302,Plan!$A$3:$A$302,$A$381,Plan!$C$3:$C$302,"Confirmed"))</f>
        <v/>
      </c>
      <c r="J382" s="18">
        <f>IF($A$381="","",SUMIFS(Plan!L$3:L$302,Plan!$A$3:$A$302,$A$381,Plan!$C$3:$C$302,"Confirmed"))</f>
        <v/>
      </c>
      <c r="K382" s="18">
        <f>IF($A$381="","",SUMIFS(Plan!M$3:M$302,Plan!$A$3:$A$302,$A$381,Plan!$C$3:$C$302,"Confirmed"))</f>
        <v/>
      </c>
      <c r="L382" s="18">
        <f>IF($A$381="","",SUMIFS(Plan!N$3:N$302,Plan!$A$3:$A$302,$A$381,Plan!$C$3:$C$302,"Confirmed"))</f>
        <v/>
      </c>
      <c r="M382" s="18">
        <f>IF($A$381="","",SUMIFS(Plan!O$3:O$302,Plan!$A$3:$A$302,$A$381,Plan!$C$3:$C$302,"Confirmed"))</f>
        <v/>
      </c>
      <c r="N382" s="18">
        <f>IF($A$381="","",SUMIFS(Plan!P$3:P$302,Plan!$A$3:$A$302,$A$381,Plan!$C$3:$C$302,"Confirmed"))</f>
        <v/>
      </c>
    </row>
    <row r="383">
      <c r="B383">
        <f>IF($A$381="","","Tentative")</f>
        <v/>
      </c>
      <c r="C383" s="18">
        <f>IF($A$381="","",SUMIFS(Plan!E$3:E$302,Plan!$A$3:$A$302,$A$381,Plan!$C$3:$C$302,"Tentative"))</f>
        <v/>
      </c>
      <c r="D383" s="18">
        <f>IF($A$381="","",SUMIFS(Plan!F$3:F$302,Plan!$A$3:$A$302,$A$381,Plan!$C$3:$C$302,"Tentative"))</f>
        <v/>
      </c>
      <c r="E383" s="18">
        <f>IF($A$381="","",SUMIFS(Plan!G$3:G$302,Plan!$A$3:$A$302,$A$381,Plan!$C$3:$C$302,"Tentative"))</f>
        <v/>
      </c>
      <c r="F383" s="18">
        <f>IF($A$381="","",SUMIFS(Plan!H$3:H$302,Plan!$A$3:$A$302,$A$381,Plan!$C$3:$C$302,"Tentative"))</f>
        <v/>
      </c>
      <c r="G383" s="18">
        <f>IF($A$381="","",SUMIFS(Plan!I$3:I$302,Plan!$A$3:$A$302,$A$381,Plan!$C$3:$C$302,"Tentative"))</f>
        <v/>
      </c>
      <c r="H383" s="18">
        <f>IF($A$381="","",SUMIFS(Plan!J$3:J$302,Plan!$A$3:$A$302,$A$381,Plan!$C$3:$C$302,"Tentative"))</f>
        <v/>
      </c>
      <c r="I383" s="18">
        <f>IF($A$381="","",SUMIFS(Plan!K$3:K$302,Plan!$A$3:$A$302,$A$381,Plan!$C$3:$C$302,"Tentative"))</f>
        <v/>
      </c>
      <c r="J383" s="18">
        <f>IF($A$381="","",SUMIFS(Plan!L$3:L$302,Plan!$A$3:$A$302,$A$381,Plan!$C$3:$C$302,"Tentative"))</f>
        <v/>
      </c>
      <c r="K383" s="18">
        <f>IF($A$381="","",SUMIFS(Plan!M$3:M$302,Plan!$A$3:$A$302,$A$381,Plan!$C$3:$C$302,"Tentative"))</f>
        <v/>
      </c>
      <c r="L383" s="18">
        <f>IF($A$381="","",SUMIFS(Plan!N$3:N$302,Plan!$A$3:$A$302,$A$381,Plan!$C$3:$C$302,"Tentative"))</f>
        <v/>
      </c>
      <c r="M383" s="18">
        <f>IF($A$381="","",SUMIFS(Plan!O$3:O$302,Plan!$A$3:$A$302,$A$381,Plan!$C$3:$C$302,"Tentative"))</f>
        <v/>
      </c>
      <c r="N383" s="18">
        <f>IF($A$381="","",SUMIFS(Plan!P$3:P$302,Plan!$A$3:$A$302,$A$381,Plan!$C$3:$C$302,"Tentative"))</f>
        <v/>
      </c>
    </row>
    <row r="384">
      <c r="B384">
        <f>IF($A$381="","","Weighted tentative")</f>
        <v/>
      </c>
      <c r="C384" s="18">
        <f>IF($A$381="","",SUMPRODUCT((Plan!$A$3:$A$302=$A$381)*(Plan!$C$3:$C$302="Tentative")*Plan!E$3:E$302*Plan!$D$3:$D$302))</f>
        <v/>
      </c>
      <c r="D384" s="18">
        <f>IF($A$381="","",SUMPRODUCT((Plan!$A$3:$A$302=$A$381)*(Plan!$C$3:$C$302="Tentative")*Plan!F$3:F$302*Plan!$D$3:$D$302))</f>
        <v/>
      </c>
      <c r="E384" s="18">
        <f>IF($A$381="","",SUMPRODUCT((Plan!$A$3:$A$302=$A$381)*(Plan!$C$3:$C$302="Tentative")*Plan!G$3:G$302*Plan!$D$3:$D$302))</f>
        <v/>
      </c>
      <c r="F384" s="18">
        <f>IF($A$381="","",SUMPRODUCT((Plan!$A$3:$A$302=$A$381)*(Plan!$C$3:$C$302="Tentative")*Plan!H$3:H$302*Plan!$D$3:$D$302))</f>
        <v/>
      </c>
      <c r="G384" s="18">
        <f>IF($A$381="","",SUMPRODUCT((Plan!$A$3:$A$302=$A$381)*(Plan!$C$3:$C$302="Tentative")*Plan!I$3:I$302*Plan!$D$3:$D$302))</f>
        <v/>
      </c>
      <c r="H384" s="18">
        <f>IF($A$381="","",SUMPRODUCT((Plan!$A$3:$A$302=$A$381)*(Plan!$C$3:$C$302="Tentative")*Plan!J$3:J$302*Plan!$D$3:$D$302))</f>
        <v/>
      </c>
      <c r="I384" s="18">
        <f>IF($A$381="","",SUMPRODUCT((Plan!$A$3:$A$302=$A$381)*(Plan!$C$3:$C$302="Tentative")*Plan!K$3:K$302*Plan!$D$3:$D$302))</f>
        <v/>
      </c>
      <c r="J384" s="18">
        <f>IF($A$381="","",SUMPRODUCT((Plan!$A$3:$A$302=$A$381)*(Plan!$C$3:$C$302="Tentative")*Plan!L$3:L$302*Plan!$D$3:$D$302))</f>
        <v/>
      </c>
      <c r="K384" s="18">
        <f>IF($A$381="","",SUMPRODUCT((Plan!$A$3:$A$302=$A$381)*(Plan!$C$3:$C$302="Tentative")*Plan!M$3:M$302*Plan!$D$3:$D$302))</f>
        <v/>
      </c>
      <c r="L384" s="18">
        <f>IF($A$381="","",SUMPRODUCT((Plan!$A$3:$A$302=$A$381)*(Plan!$C$3:$C$302="Tentative")*Plan!N$3:N$302*Plan!$D$3:$D$302))</f>
        <v/>
      </c>
      <c r="M384" s="18">
        <f>IF($A$381="","",SUMPRODUCT((Plan!$A$3:$A$302=$A$381)*(Plan!$C$3:$C$302="Tentative")*Plan!O$3:O$302*Plan!$D$3:$D$302))</f>
        <v/>
      </c>
      <c r="N384" s="18">
        <f>IF($A$381="","",SUMPRODUCT((Plan!$A$3:$A$302=$A$381)*(Plan!$C$3:$C$302="Tentative")*Plan!P$3:P$302*Plan!$D$3:$D$302))</f>
        <v/>
      </c>
    </row>
    <row r="385">
      <c r="B385">
        <f>IF($A$381="","","% booked (confirmed + weighted)")</f>
        <v/>
      </c>
      <c r="C385" s="19">
        <f>IF($A$381="","",IF(C381=0,"",(C382+C384)/C381))</f>
        <v/>
      </c>
      <c r="D385" s="19">
        <f>IF($A$381="","",IF(D381=0,"",(D382+D384)/D381))</f>
        <v/>
      </c>
      <c r="E385" s="19">
        <f>IF($A$381="","",IF(E381=0,"",(E382+E384)/E381))</f>
        <v/>
      </c>
      <c r="F385" s="19">
        <f>IF($A$381="","",IF(F381=0,"",(F382+F384)/F381))</f>
        <v/>
      </c>
      <c r="G385" s="19">
        <f>IF($A$381="","",IF(G381=0,"",(G382+G384)/G381))</f>
        <v/>
      </c>
      <c r="H385" s="19">
        <f>IF($A$381="","",IF(H381=0,"",(H382+H384)/H381))</f>
        <v/>
      </c>
      <c r="I385" s="19">
        <f>IF($A$381="","",IF(I381=0,"",(I382+I384)/I381))</f>
        <v/>
      </c>
      <c r="J385" s="19">
        <f>IF($A$381="","",IF(J381=0,"",(J382+J384)/J381))</f>
        <v/>
      </c>
      <c r="K385" s="19">
        <f>IF($A$381="","",IF(K381=0,"",(K382+K384)/K381))</f>
        <v/>
      </c>
      <c r="L385" s="19">
        <f>IF($A$381="","",IF(L381=0,"",(L382+L384)/L381))</f>
        <v/>
      </c>
      <c r="M385" s="19">
        <f>IF($A$381="","",IF(M381=0,"",(M382+M384)/M381))</f>
        <v/>
      </c>
      <c r="N385" s="19">
        <f>IF($A$381="","",IF(N381=0,"",(N382+N384)/N381))</f>
        <v/>
      </c>
    </row>
    <row r="386">
      <c r="B386">
        <f>IF($A$381="","","Status")</f>
        <v/>
      </c>
      <c r="C386">
        <f>IF($A$381="","",IF(C381=0,IF(C382+C383&gt;0,"Booked while off","Off"),IF(C385&gt;OverAbove,"Over",IF(C385&lt;UnderBelow,"Under","OK"))))</f>
        <v/>
      </c>
      <c r="D386">
        <f>IF($A$381="","",IF(D381=0,IF(D382+D383&gt;0,"Booked while off","Off"),IF(D385&gt;OverAbove,"Over",IF(D385&lt;UnderBelow,"Under","OK"))))</f>
        <v/>
      </c>
      <c r="E386">
        <f>IF($A$381="","",IF(E381=0,IF(E382+E383&gt;0,"Booked while off","Off"),IF(E385&gt;OverAbove,"Over",IF(E385&lt;UnderBelow,"Under","OK"))))</f>
        <v/>
      </c>
      <c r="F386">
        <f>IF($A$381="","",IF(F381=0,IF(F382+F383&gt;0,"Booked while off","Off"),IF(F385&gt;OverAbove,"Over",IF(F385&lt;UnderBelow,"Under","OK"))))</f>
        <v/>
      </c>
      <c r="G386">
        <f>IF($A$381="","",IF(G381=0,IF(G382+G383&gt;0,"Booked while off","Off"),IF(G385&gt;OverAbove,"Over",IF(G385&lt;UnderBelow,"Under","OK"))))</f>
        <v/>
      </c>
      <c r="H386">
        <f>IF($A$381="","",IF(H381=0,IF(H382+H383&gt;0,"Booked while off","Off"),IF(H385&gt;OverAbove,"Over",IF(H385&lt;UnderBelow,"Under","OK"))))</f>
        <v/>
      </c>
      <c r="I386">
        <f>IF($A$381="","",IF(I381=0,IF(I382+I383&gt;0,"Booked while off","Off"),IF(I385&gt;OverAbove,"Over",IF(I385&lt;UnderBelow,"Under","OK"))))</f>
        <v/>
      </c>
      <c r="J386">
        <f>IF($A$381="","",IF(J381=0,IF(J382+J383&gt;0,"Booked while off","Off"),IF(J385&gt;OverAbove,"Over",IF(J385&lt;UnderBelow,"Under","OK"))))</f>
        <v/>
      </c>
      <c r="K386">
        <f>IF($A$381="","",IF(K381=0,IF(K382+K383&gt;0,"Booked while off","Off"),IF(K385&gt;OverAbove,"Over",IF(K385&lt;UnderBelow,"Under","OK"))))</f>
        <v/>
      </c>
      <c r="L386">
        <f>IF($A$381="","",IF(L381=0,IF(L382+L383&gt;0,"Booked while off","Off"),IF(L385&gt;OverAbove,"Over",IF(L385&lt;UnderBelow,"Under","OK"))))</f>
        <v/>
      </c>
      <c r="M386">
        <f>IF($A$381="","",IF(M381=0,IF(M382+M383&gt;0,"Booked while off","Off"),IF(M385&gt;OverAbove,"Over",IF(M385&lt;UnderBelow,"Under","OK"))))</f>
        <v/>
      </c>
      <c r="N386">
        <f>IF($A$381="","",IF(N381=0,IF(N382+N383&gt;0,"Booked while off","Off"),IF(N385&gt;OverAbove,"Over",IF(N385&lt;UnderBelow,"Under","OK"))))</f>
        <v/>
      </c>
    </row>
    <row r="387"/>
    <row r="388">
      <c r="A388" s="2">
        <f>IF(People!$A$58="","",People!$A$58)</f>
        <v/>
      </c>
      <c r="B388">
        <f>IF($A$388="","","Available")</f>
        <v/>
      </c>
      <c r="C388" s="18">
        <f>IF($A$388="","",MAX(0,People!$C$58-Leave!B58*HoursPerDay))</f>
        <v/>
      </c>
      <c r="D388" s="18">
        <f>IF($A$388="","",MAX(0,People!$C$58-Leave!C58*HoursPerDay))</f>
        <v/>
      </c>
      <c r="E388" s="18">
        <f>IF($A$388="","",MAX(0,People!$C$58-Leave!D58*HoursPerDay))</f>
        <v/>
      </c>
      <c r="F388" s="18">
        <f>IF($A$388="","",MAX(0,People!$C$58-Leave!E58*HoursPerDay))</f>
        <v/>
      </c>
      <c r="G388" s="18">
        <f>IF($A$388="","",MAX(0,People!$C$58-Leave!F58*HoursPerDay))</f>
        <v/>
      </c>
      <c r="H388" s="18">
        <f>IF($A$388="","",MAX(0,People!$C$58-Leave!G58*HoursPerDay))</f>
        <v/>
      </c>
      <c r="I388" s="18">
        <f>IF($A$388="","",MAX(0,People!$C$58-Leave!H58*HoursPerDay))</f>
        <v/>
      </c>
      <c r="J388" s="18">
        <f>IF($A$388="","",MAX(0,People!$C$58-Leave!I58*HoursPerDay))</f>
        <v/>
      </c>
      <c r="K388" s="18">
        <f>IF($A$388="","",MAX(0,People!$C$58-Leave!J58*HoursPerDay))</f>
        <v/>
      </c>
      <c r="L388" s="18">
        <f>IF($A$388="","",MAX(0,People!$C$58-Leave!K58*HoursPerDay))</f>
        <v/>
      </c>
      <c r="M388" s="18">
        <f>IF($A$388="","",MAX(0,People!$C$58-Leave!L58*HoursPerDay))</f>
        <v/>
      </c>
      <c r="N388" s="18">
        <f>IF($A$388="","",MAX(0,People!$C$58-Leave!M58*HoursPerDay))</f>
        <v/>
      </c>
    </row>
    <row r="389">
      <c r="B389">
        <f>IF($A$388="","","Confirmed")</f>
        <v/>
      </c>
      <c r="C389" s="18">
        <f>IF($A$388="","",SUMIFS(Plan!E$3:E$302,Plan!$A$3:$A$302,$A$388,Plan!$C$3:$C$302,"Confirmed"))</f>
        <v/>
      </c>
      <c r="D389" s="18">
        <f>IF($A$388="","",SUMIFS(Plan!F$3:F$302,Plan!$A$3:$A$302,$A$388,Plan!$C$3:$C$302,"Confirmed"))</f>
        <v/>
      </c>
      <c r="E389" s="18">
        <f>IF($A$388="","",SUMIFS(Plan!G$3:G$302,Plan!$A$3:$A$302,$A$388,Plan!$C$3:$C$302,"Confirmed"))</f>
        <v/>
      </c>
      <c r="F389" s="18">
        <f>IF($A$388="","",SUMIFS(Plan!H$3:H$302,Plan!$A$3:$A$302,$A$388,Plan!$C$3:$C$302,"Confirmed"))</f>
        <v/>
      </c>
      <c r="G389" s="18">
        <f>IF($A$388="","",SUMIFS(Plan!I$3:I$302,Plan!$A$3:$A$302,$A$388,Plan!$C$3:$C$302,"Confirmed"))</f>
        <v/>
      </c>
      <c r="H389" s="18">
        <f>IF($A$388="","",SUMIFS(Plan!J$3:J$302,Plan!$A$3:$A$302,$A$388,Plan!$C$3:$C$302,"Confirmed"))</f>
        <v/>
      </c>
      <c r="I389" s="18">
        <f>IF($A$388="","",SUMIFS(Plan!K$3:K$302,Plan!$A$3:$A$302,$A$388,Plan!$C$3:$C$302,"Confirmed"))</f>
        <v/>
      </c>
      <c r="J389" s="18">
        <f>IF($A$388="","",SUMIFS(Plan!L$3:L$302,Plan!$A$3:$A$302,$A$388,Plan!$C$3:$C$302,"Confirmed"))</f>
        <v/>
      </c>
      <c r="K389" s="18">
        <f>IF($A$388="","",SUMIFS(Plan!M$3:M$302,Plan!$A$3:$A$302,$A$388,Plan!$C$3:$C$302,"Confirmed"))</f>
        <v/>
      </c>
      <c r="L389" s="18">
        <f>IF($A$388="","",SUMIFS(Plan!N$3:N$302,Plan!$A$3:$A$302,$A$388,Plan!$C$3:$C$302,"Confirmed"))</f>
        <v/>
      </c>
      <c r="M389" s="18">
        <f>IF($A$388="","",SUMIFS(Plan!O$3:O$302,Plan!$A$3:$A$302,$A$388,Plan!$C$3:$C$302,"Confirmed"))</f>
        <v/>
      </c>
      <c r="N389" s="18">
        <f>IF($A$388="","",SUMIFS(Plan!P$3:P$302,Plan!$A$3:$A$302,$A$388,Plan!$C$3:$C$302,"Confirmed"))</f>
        <v/>
      </c>
    </row>
    <row r="390">
      <c r="B390">
        <f>IF($A$388="","","Tentative")</f>
        <v/>
      </c>
      <c r="C390" s="18">
        <f>IF($A$388="","",SUMIFS(Plan!E$3:E$302,Plan!$A$3:$A$302,$A$388,Plan!$C$3:$C$302,"Tentative"))</f>
        <v/>
      </c>
      <c r="D390" s="18">
        <f>IF($A$388="","",SUMIFS(Plan!F$3:F$302,Plan!$A$3:$A$302,$A$388,Plan!$C$3:$C$302,"Tentative"))</f>
        <v/>
      </c>
      <c r="E390" s="18">
        <f>IF($A$388="","",SUMIFS(Plan!G$3:G$302,Plan!$A$3:$A$302,$A$388,Plan!$C$3:$C$302,"Tentative"))</f>
        <v/>
      </c>
      <c r="F390" s="18">
        <f>IF($A$388="","",SUMIFS(Plan!H$3:H$302,Plan!$A$3:$A$302,$A$388,Plan!$C$3:$C$302,"Tentative"))</f>
        <v/>
      </c>
      <c r="G390" s="18">
        <f>IF($A$388="","",SUMIFS(Plan!I$3:I$302,Plan!$A$3:$A$302,$A$388,Plan!$C$3:$C$302,"Tentative"))</f>
        <v/>
      </c>
      <c r="H390" s="18">
        <f>IF($A$388="","",SUMIFS(Plan!J$3:J$302,Plan!$A$3:$A$302,$A$388,Plan!$C$3:$C$302,"Tentative"))</f>
        <v/>
      </c>
      <c r="I390" s="18">
        <f>IF($A$388="","",SUMIFS(Plan!K$3:K$302,Plan!$A$3:$A$302,$A$388,Plan!$C$3:$C$302,"Tentative"))</f>
        <v/>
      </c>
      <c r="J390" s="18">
        <f>IF($A$388="","",SUMIFS(Plan!L$3:L$302,Plan!$A$3:$A$302,$A$388,Plan!$C$3:$C$302,"Tentative"))</f>
        <v/>
      </c>
      <c r="K390" s="18">
        <f>IF($A$388="","",SUMIFS(Plan!M$3:M$302,Plan!$A$3:$A$302,$A$388,Plan!$C$3:$C$302,"Tentative"))</f>
        <v/>
      </c>
      <c r="L390" s="18">
        <f>IF($A$388="","",SUMIFS(Plan!N$3:N$302,Plan!$A$3:$A$302,$A$388,Plan!$C$3:$C$302,"Tentative"))</f>
        <v/>
      </c>
      <c r="M390" s="18">
        <f>IF($A$388="","",SUMIFS(Plan!O$3:O$302,Plan!$A$3:$A$302,$A$388,Plan!$C$3:$C$302,"Tentative"))</f>
        <v/>
      </c>
      <c r="N390" s="18">
        <f>IF($A$388="","",SUMIFS(Plan!P$3:P$302,Plan!$A$3:$A$302,$A$388,Plan!$C$3:$C$302,"Tentative"))</f>
        <v/>
      </c>
    </row>
    <row r="391">
      <c r="B391">
        <f>IF($A$388="","","Weighted tentative")</f>
        <v/>
      </c>
      <c r="C391" s="18">
        <f>IF($A$388="","",SUMPRODUCT((Plan!$A$3:$A$302=$A$388)*(Plan!$C$3:$C$302="Tentative")*Plan!E$3:E$302*Plan!$D$3:$D$302))</f>
        <v/>
      </c>
      <c r="D391" s="18">
        <f>IF($A$388="","",SUMPRODUCT((Plan!$A$3:$A$302=$A$388)*(Plan!$C$3:$C$302="Tentative")*Plan!F$3:F$302*Plan!$D$3:$D$302))</f>
        <v/>
      </c>
      <c r="E391" s="18">
        <f>IF($A$388="","",SUMPRODUCT((Plan!$A$3:$A$302=$A$388)*(Plan!$C$3:$C$302="Tentative")*Plan!G$3:G$302*Plan!$D$3:$D$302))</f>
        <v/>
      </c>
      <c r="F391" s="18">
        <f>IF($A$388="","",SUMPRODUCT((Plan!$A$3:$A$302=$A$388)*(Plan!$C$3:$C$302="Tentative")*Plan!H$3:H$302*Plan!$D$3:$D$302))</f>
        <v/>
      </c>
      <c r="G391" s="18">
        <f>IF($A$388="","",SUMPRODUCT((Plan!$A$3:$A$302=$A$388)*(Plan!$C$3:$C$302="Tentative")*Plan!I$3:I$302*Plan!$D$3:$D$302))</f>
        <v/>
      </c>
      <c r="H391" s="18">
        <f>IF($A$388="","",SUMPRODUCT((Plan!$A$3:$A$302=$A$388)*(Plan!$C$3:$C$302="Tentative")*Plan!J$3:J$302*Plan!$D$3:$D$302))</f>
        <v/>
      </c>
      <c r="I391" s="18">
        <f>IF($A$388="","",SUMPRODUCT((Plan!$A$3:$A$302=$A$388)*(Plan!$C$3:$C$302="Tentative")*Plan!K$3:K$302*Plan!$D$3:$D$302))</f>
        <v/>
      </c>
      <c r="J391" s="18">
        <f>IF($A$388="","",SUMPRODUCT((Plan!$A$3:$A$302=$A$388)*(Plan!$C$3:$C$302="Tentative")*Plan!L$3:L$302*Plan!$D$3:$D$302))</f>
        <v/>
      </c>
      <c r="K391" s="18">
        <f>IF($A$388="","",SUMPRODUCT((Plan!$A$3:$A$302=$A$388)*(Plan!$C$3:$C$302="Tentative")*Plan!M$3:M$302*Plan!$D$3:$D$302))</f>
        <v/>
      </c>
      <c r="L391" s="18">
        <f>IF($A$388="","",SUMPRODUCT((Plan!$A$3:$A$302=$A$388)*(Plan!$C$3:$C$302="Tentative")*Plan!N$3:N$302*Plan!$D$3:$D$302))</f>
        <v/>
      </c>
      <c r="M391" s="18">
        <f>IF($A$388="","",SUMPRODUCT((Plan!$A$3:$A$302=$A$388)*(Plan!$C$3:$C$302="Tentative")*Plan!O$3:O$302*Plan!$D$3:$D$302))</f>
        <v/>
      </c>
      <c r="N391" s="18">
        <f>IF($A$388="","",SUMPRODUCT((Plan!$A$3:$A$302=$A$388)*(Plan!$C$3:$C$302="Tentative")*Plan!P$3:P$302*Plan!$D$3:$D$302))</f>
        <v/>
      </c>
    </row>
    <row r="392">
      <c r="B392">
        <f>IF($A$388="","","% booked (confirmed + weighted)")</f>
        <v/>
      </c>
      <c r="C392" s="19">
        <f>IF($A$388="","",IF(C388=0,"",(C389+C391)/C388))</f>
        <v/>
      </c>
      <c r="D392" s="19">
        <f>IF($A$388="","",IF(D388=0,"",(D389+D391)/D388))</f>
        <v/>
      </c>
      <c r="E392" s="19">
        <f>IF($A$388="","",IF(E388=0,"",(E389+E391)/E388))</f>
        <v/>
      </c>
      <c r="F392" s="19">
        <f>IF($A$388="","",IF(F388=0,"",(F389+F391)/F388))</f>
        <v/>
      </c>
      <c r="G392" s="19">
        <f>IF($A$388="","",IF(G388=0,"",(G389+G391)/G388))</f>
        <v/>
      </c>
      <c r="H392" s="19">
        <f>IF($A$388="","",IF(H388=0,"",(H389+H391)/H388))</f>
        <v/>
      </c>
      <c r="I392" s="19">
        <f>IF($A$388="","",IF(I388=0,"",(I389+I391)/I388))</f>
        <v/>
      </c>
      <c r="J392" s="19">
        <f>IF($A$388="","",IF(J388=0,"",(J389+J391)/J388))</f>
        <v/>
      </c>
      <c r="K392" s="19">
        <f>IF($A$388="","",IF(K388=0,"",(K389+K391)/K388))</f>
        <v/>
      </c>
      <c r="L392" s="19">
        <f>IF($A$388="","",IF(L388=0,"",(L389+L391)/L388))</f>
        <v/>
      </c>
      <c r="M392" s="19">
        <f>IF($A$388="","",IF(M388=0,"",(M389+M391)/M388))</f>
        <v/>
      </c>
      <c r="N392" s="19">
        <f>IF($A$388="","",IF(N388=0,"",(N389+N391)/N388))</f>
        <v/>
      </c>
    </row>
    <row r="393">
      <c r="B393">
        <f>IF($A$388="","","Status")</f>
        <v/>
      </c>
      <c r="C393">
        <f>IF($A$388="","",IF(C388=0,IF(C389+C390&gt;0,"Booked while off","Off"),IF(C392&gt;OverAbove,"Over",IF(C392&lt;UnderBelow,"Under","OK"))))</f>
        <v/>
      </c>
      <c r="D393">
        <f>IF($A$388="","",IF(D388=0,IF(D389+D390&gt;0,"Booked while off","Off"),IF(D392&gt;OverAbove,"Over",IF(D392&lt;UnderBelow,"Under","OK"))))</f>
        <v/>
      </c>
      <c r="E393">
        <f>IF($A$388="","",IF(E388=0,IF(E389+E390&gt;0,"Booked while off","Off"),IF(E392&gt;OverAbove,"Over",IF(E392&lt;UnderBelow,"Under","OK"))))</f>
        <v/>
      </c>
      <c r="F393">
        <f>IF($A$388="","",IF(F388=0,IF(F389+F390&gt;0,"Booked while off","Off"),IF(F392&gt;OverAbove,"Over",IF(F392&lt;UnderBelow,"Under","OK"))))</f>
        <v/>
      </c>
      <c r="G393">
        <f>IF($A$388="","",IF(G388=0,IF(G389+G390&gt;0,"Booked while off","Off"),IF(G392&gt;OverAbove,"Over",IF(G392&lt;UnderBelow,"Under","OK"))))</f>
        <v/>
      </c>
      <c r="H393">
        <f>IF($A$388="","",IF(H388=0,IF(H389+H390&gt;0,"Booked while off","Off"),IF(H392&gt;OverAbove,"Over",IF(H392&lt;UnderBelow,"Under","OK"))))</f>
        <v/>
      </c>
      <c r="I393">
        <f>IF($A$388="","",IF(I388=0,IF(I389+I390&gt;0,"Booked while off","Off"),IF(I392&gt;OverAbove,"Over",IF(I392&lt;UnderBelow,"Under","OK"))))</f>
        <v/>
      </c>
      <c r="J393">
        <f>IF($A$388="","",IF(J388=0,IF(J389+J390&gt;0,"Booked while off","Off"),IF(J392&gt;OverAbove,"Over",IF(J392&lt;UnderBelow,"Under","OK"))))</f>
        <v/>
      </c>
      <c r="K393">
        <f>IF($A$388="","",IF(K388=0,IF(K389+K390&gt;0,"Booked while off","Off"),IF(K392&gt;OverAbove,"Over",IF(K392&lt;UnderBelow,"Under","OK"))))</f>
        <v/>
      </c>
      <c r="L393">
        <f>IF($A$388="","",IF(L388=0,IF(L389+L390&gt;0,"Booked while off","Off"),IF(L392&gt;OverAbove,"Over",IF(L392&lt;UnderBelow,"Under","OK"))))</f>
        <v/>
      </c>
      <c r="M393">
        <f>IF($A$388="","",IF(M388=0,IF(M389+M390&gt;0,"Booked while off","Off"),IF(M392&gt;OverAbove,"Over",IF(M392&lt;UnderBelow,"Under","OK"))))</f>
        <v/>
      </c>
      <c r="N393">
        <f>IF($A$388="","",IF(N388=0,IF(N389+N390&gt;0,"Booked while off","Off"),IF(N392&gt;OverAbove,"Over",IF(N392&lt;UnderBelow,"Under","OK"))))</f>
        <v/>
      </c>
    </row>
    <row r="394"/>
    <row r="395">
      <c r="A395" s="2">
        <f>IF(People!$A$59="","",People!$A$59)</f>
        <v/>
      </c>
      <c r="B395">
        <f>IF($A$395="","","Available")</f>
        <v/>
      </c>
      <c r="C395" s="18">
        <f>IF($A$395="","",MAX(0,People!$C$59-Leave!B59*HoursPerDay))</f>
        <v/>
      </c>
      <c r="D395" s="18">
        <f>IF($A$395="","",MAX(0,People!$C$59-Leave!C59*HoursPerDay))</f>
        <v/>
      </c>
      <c r="E395" s="18">
        <f>IF($A$395="","",MAX(0,People!$C$59-Leave!D59*HoursPerDay))</f>
        <v/>
      </c>
      <c r="F395" s="18">
        <f>IF($A$395="","",MAX(0,People!$C$59-Leave!E59*HoursPerDay))</f>
        <v/>
      </c>
      <c r="G395" s="18">
        <f>IF($A$395="","",MAX(0,People!$C$59-Leave!F59*HoursPerDay))</f>
        <v/>
      </c>
      <c r="H395" s="18">
        <f>IF($A$395="","",MAX(0,People!$C$59-Leave!G59*HoursPerDay))</f>
        <v/>
      </c>
      <c r="I395" s="18">
        <f>IF($A$395="","",MAX(0,People!$C$59-Leave!H59*HoursPerDay))</f>
        <v/>
      </c>
      <c r="J395" s="18">
        <f>IF($A$395="","",MAX(0,People!$C$59-Leave!I59*HoursPerDay))</f>
        <v/>
      </c>
      <c r="K395" s="18">
        <f>IF($A$395="","",MAX(0,People!$C$59-Leave!J59*HoursPerDay))</f>
        <v/>
      </c>
      <c r="L395" s="18">
        <f>IF($A$395="","",MAX(0,People!$C$59-Leave!K59*HoursPerDay))</f>
        <v/>
      </c>
      <c r="M395" s="18">
        <f>IF($A$395="","",MAX(0,People!$C$59-Leave!L59*HoursPerDay))</f>
        <v/>
      </c>
      <c r="N395" s="18">
        <f>IF($A$395="","",MAX(0,People!$C$59-Leave!M59*HoursPerDay))</f>
        <v/>
      </c>
    </row>
    <row r="396">
      <c r="B396">
        <f>IF($A$395="","","Confirmed")</f>
        <v/>
      </c>
      <c r="C396" s="18">
        <f>IF($A$395="","",SUMIFS(Plan!E$3:E$302,Plan!$A$3:$A$302,$A$395,Plan!$C$3:$C$302,"Confirmed"))</f>
        <v/>
      </c>
      <c r="D396" s="18">
        <f>IF($A$395="","",SUMIFS(Plan!F$3:F$302,Plan!$A$3:$A$302,$A$395,Plan!$C$3:$C$302,"Confirmed"))</f>
        <v/>
      </c>
      <c r="E396" s="18">
        <f>IF($A$395="","",SUMIFS(Plan!G$3:G$302,Plan!$A$3:$A$302,$A$395,Plan!$C$3:$C$302,"Confirmed"))</f>
        <v/>
      </c>
      <c r="F396" s="18">
        <f>IF($A$395="","",SUMIFS(Plan!H$3:H$302,Plan!$A$3:$A$302,$A$395,Plan!$C$3:$C$302,"Confirmed"))</f>
        <v/>
      </c>
      <c r="G396" s="18">
        <f>IF($A$395="","",SUMIFS(Plan!I$3:I$302,Plan!$A$3:$A$302,$A$395,Plan!$C$3:$C$302,"Confirmed"))</f>
        <v/>
      </c>
      <c r="H396" s="18">
        <f>IF($A$395="","",SUMIFS(Plan!J$3:J$302,Plan!$A$3:$A$302,$A$395,Plan!$C$3:$C$302,"Confirmed"))</f>
        <v/>
      </c>
      <c r="I396" s="18">
        <f>IF($A$395="","",SUMIFS(Plan!K$3:K$302,Plan!$A$3:$A$302,$A$395,Plan!$C$3:$C$302,"Confirmed"))</f>
        <v/>
      </c>
      <c r="J396" s="18">
        <f>IF($A$395="","",SUMIFS(Plan!L$3:L$302,Plan!$A$3:$A$302,$A$395,Plan!$C$3:$C$302,"Confirmed"))</f>
        <v/>
      </c>
      <c r="K396" s="18">
        <f>IF($A$395="","",SUMIFS(Plan!M$3:M$302,Plan!$A$3:$A$302,$A$395,Plan!$C$3:$C$302,"Confirmed"))</f>
        <v/>
      </c>
      <c r="L396" s="18">
        <f>IF($A$395="","",SUMIFS(Plan!N$3:N$302,Plan!$A$3:$A$302,$A$395,Plan!$C$3:$C$302,"Confirmed"))</f>
        <v/>
      </c>
      <c r="M396" s="18">
        <f>IF($A$395="","",SUMIFS(Plan!O$3:O$302,Plan!$A$3:$A$302,$A$395,Plan!$C$3:$C$302,"Confirmed"))</f>
        <v/>
      </c>
      <c r="N396" s="18">
        <f>IF($A$395="","",SUMIFS(Plan!P$3:P$302,Plan!$A$3:$A$302,$A$395,Plan!$C$3:$C$302,"Confirmed"))</f>
        <v/>
      </c>
    </row>
    <row r="397">
      <c r="B397">
        <f>IF($A$395="","","Tentative")</f>
        <v/>
      </c>
      <c r="C397" s="18">
        <f>IF($A$395="","",SUMIFS(Plan!E$3:E$302,Plan!$A$3:$A$302,$A$395,Plan!$C$3:$C$302,"Tentative"))</f>
        <v/>
      </c>
      <c r="D397" s="18">
        <f>IF($A$395="","",SUMIFS(Plan!F$3:F$302,Plan!$A$3:$A$302,$A$395,Plan!$C$3:$C$302,"Tentative"))</f>
        <v/>
      </c>
      <c r="E397" s="18">
        <f>IF($A$395="","",SUMIFS(Plan!G$3:G$302,Plan!$A$3:$A$302,$A$395,Plan!$C$3:$C$302,"Tentative"))</f>
        <v/>
      </c>
      <c r="F397" s="18">
        <f>IF($A$395="","",SUMIFS(Plan!H$3:H$302,Plan!$A$3:$A$302,$A$395,Plan!$C$3:$C$302,"Tentative"))</f>
        <v/>
      </c>
      <c r="G397" s="18">
        <f>IF($A$395="","",SUMIFS(Plan!I$3:I$302,Plan!$A$3:$A$302,$A$395,Plan!$C$3:$C$302,"Tentative"))</f>
        <v/>
      </c>
      <c r="H397" s="18">
        <f>IF($A$395="","",SUMIFS(Plan!J$3:J$302,Plan!$A$3:$A$302,$A$395,Plan!$C$3:$C$302,"Tentative"))</f>
        <v/>
      </c>
      <c r="I397" s="18">
        <f>IF($A$395="","",SUMIFS(Plan!K$3:K$302,Plan!$A$3:$A$302,$A$395,Plan!$C$3:$C$302,"Tentative"))</f>
        <v/>
      </c>
      <c r="J397" s="18">
        <f>IF($A$395="","",SUMIFS(Plan!L$3:L$302,Plan!$A$3:$A$302,$A$395,Plan!$C$3:$C$302,"Tentative"))</f>
        <v/>
      </c>
      <c r="K397" s="18">
        <f>IF($A$395="","",SUMIFS(Plan!M$3:M$302,Plan!$A$3:$A$302,$A$395,Plan!$C$3:$C$302,"Tentative"))</f>
        <v/>
      </c>
      <c r="L397" s="18">
        <f>IF($A$395="","",SUMIFS(Plan!N$3:N$302,Plan!$A$3:$A$302,$A$395,Plan!$C$3:$C$302,"Tentative"))</f>
        <v/>
      </c>
      <c r="M397" s="18">
        <f>IF($A$395="","",SUMIFS(Plan!O$3:O$302,Plan!$A$3:$A$302,$A$395,Plan!$C$3:$C$302,"Tentative"))</f>
        <v/>
      </c>
      <c r="N397" s="18">
        <f>IF($A$395="","",SUMIFS(Plan!P$3:P$302,Plan!$A$3:$A$302,$A$395,Plan!$C$3:$C$302,"Tentative"))</f>
        <v/>
      </c>
    </row>
    <row r="398">
      <c r="B398">
        <f>IF($A$395="","","Weighted tentative")</f>
        <v/>
      </c>
      <c r="C398" s="18">
        <f>IF($A$395="","",SUMPRODUCT((Plan!$A$3:$A$302=$A$395)*(Plan!$C$3:$C$302="Tentative")*Plan!E$3:E$302*Plan!$D$3:$D$302))</f>
        <v/>
      </c>
      <c r="D398" s="18">
        <f>IF($A$395="","",SUMPRODUCT((Plan!$A$3:$A$302=$A$395)*(Plan!$C$3:$C$302="Tentative")*Plan!F$3:F$302*Plan!$D$3:$D$302))</f>
        <v/>
      </c>
      <c r="E398" s="18">
        <f>IF($A$395="","",SUMPRODUCT((Plan!$A$3:$A$302=$A$395)*(Plan!$C$3:$C$302="Tentative")*Plan!G$3:G$302*Plan!$D$3:$D$302))</f>
        <v/>
      </c>
      <c r="F398" s="18">
        <f>IF($A$395="","",SUMPRODUCT((Plan!$A$3:$A$302=$A$395)*(Plan!$C$3:$C$302="Tentative")*Plan!H$3:H$302*Plan!$D$3:$D$302))</f>
        <v/>
      </c>
      <c r="G398" s="18">
        <f>IF($A$395="","",SUMPRODUCT((Plan!$A$3:$A$302=$A$395)*(Plan!$C$3:$C$302="Tentative")*Plan!I$3:I$302*Plan!$D$3:$D$302))</f>
        <v/>
      </c>
      <c r="H398" s="18">
        <f>IF($A$395="","",SUMPRODUCT((Plan!$A$3:$A$302=$A$395)*(Plan!$C$3:$C$302="Tentative")*Plan!J$3:J$302*Plan!$D$3:$D$302))</f>
        <v/>
      </c>
      <c r="I398" s="18">
        <f>IF($A$395="","",SUMPRODUCT((Plan!$A$3:$A$302=$A$395)*(Plan!$C$3:$C$302="Tentative")*Plan!K$3:K$302*Plan!$D$3:$D$302))</f>
        <v/>
      </c>
      <c r="J398" s="18">
        <f>IF($A$395="","",SUMPRODUCT((Plan!$A$3:$A$302=$A$395)*(Plan!$C$3:$C$302="Tentative")*Plan!L$3:L$302*Plan!$D$3:$D$302))</f>
        <v/>
      </c>
      <c r="K398" s="18">
        <f>IF($A$395="","",SUMPRODUCT((Plan!$A$3:$A$302=$A$395)*(Plan!$C$3:$C$302="Tentative")*Plan!M$3:M$302*Plan!$D$3:$D$302))</f>
        <v/>
      </c>
      <c r="L398" s="18">
        <f>IF($A$395="","",SUMPRODUCT((Plan!$A$3:$A$302=$A$395)*(Plan!$C$3:$C$302="Tentative")*Plan!N$3:N$302*Plan!$D$3:$D$302))</f>
        <v/>
      </c>
      <c r="M398" s="18">
        <f>IF($A$395="","",SUMPRODUCT((Plan!$A$3:$A$302=$A$395)*(Plan!$C$3:$C$302="Tentative")*Plan!O$3:O$302*Plan!$D$3:$D$302))</f>
        <v/>
      </c>
      <c r="N398" s="18">
        <f>IF($A$395="","",SUMPRODUCT((Plan!$A$3:$A$302=$A$395)*(Plan!$C$3:$C$302="Tentative")*Plan!P$3:P$302*Plan!$D$3:$D$302))</f>
        <v/>
      </c>
    </row>
    <row r="399">
      <c r="B399">
        <f>IF($A$395="","","% booked (confirmed + weighted)")</f>
        <v/>
      </c>
      <c r="C399" s="19">
        <f>IF($A$395="","",IF(C395=0,"",(C396+C398)/C395))</f>
        <v/>
      </c>
      <c r="D399" s="19">
        <f>IF($A$395="","",IF(D395=0,"",(D396+D398)/D395))</f>
        <v/>
      </c>
      <c r="E399" s="19">
        <f>IF($A$395="","",IF(E395=0,"",(E396+E398)/E395))</f>
        <v/>
      </c>
      <c r="F399" s="19">
        <f>IF($A$395="","",IF(F395=0,"",(F396+F398)/F395))</f>
        <v/>
      </c>
      <c r="G399" s="19">
        <f>IF($A$395="","",IF(G395=0,"",(G396+G398)/G395))</f>
        <v/>
      </c>
      <c r="H399" s="19">
        <f>IF($A$395="","",IF(H395=0,"",(H396+H398)/H395))</f>
        <v/>
      </c>
      <c r="I399" s="19">
        <f>IF($A$395="","",IF(I395=0,"",(I396+I398)/I395))</f>
        <v/>
      </c>
      <c r="J399" s="19">
        <f>IF($A$395="","",IF(J395=0,"",(J396+J398)/J395))</f>
        <v/>
      </c>
      <c r="K399" s="19">
        <f>IF($A$395="","",IF(K395=0,"",(K396+K398)/K395))</f>
        <v/>
      </c>
      <c r="L399" s="19">
        <f>IF($A$395="","",IF(L395=0,"",(L396+L398)/L395))</f>
        <v/>
      </c>
      <c r="M399" s="19">
        <f>IF($A$395="","",IF(M395=0,"",(M396+M398)/M395))</f>
        <v/>
      </c>
      <c r="N399" s="19">
        <f>IF($A$395="","",IF(N395=0,"",(N396+N398)/N395))</f>
        <v/>
      </c>
    </row>
    <row r="400">
      <c r="B400">
        <f>IF($A$395="","","Status")</f>
        <v/>
      </c>
      <c r="C400">
        <f>IF($A$395="","",IF(C395=0,IF(C396+C397&gt;0,"Booked while off","Off"),IF(C399&gt;OverAbove,"Over",IF(C399&lt;UnderBelow,"Under","OK"))))</f>
        <v/>
      </c>
      <c r="D400">
        <f>IF($A$395="","",IF(D395=0,IF(D396+D397&gt;0,"Booked while off","Off"),IF(D399&gt;OverAbove,"Over",IF(D399&lt;UnderBelow,"Under","OK"))))</f>
        <v/>
      </c>
      <c r="E400">
        <f>IF($A$395="","",IF(E395=0,IF(E396+E397&gt;0,"Booked while off","Off"),IF(E399&gt;OverAbove,"Over",IF(E399&lt;UnderBelow,"Under","OK"))))</f>
        <v/>
      </c>
      <c r="F400">
        <f>IF($A$395="","",IF(F395=0,IF(F396+F397&gt;0,"Booked while off","Off"),IF(F399&gt;OverAbove,"Over",IF(F399&lt;UnderBelow,"Under","OK"))))</f>
        <v/>
      </c>
      <c r="G400">
        <f>IF($A$395="","",IF(G395=0,IF(G396+G397&gt;0,"Booked while off","Off"),IF(G399&gt;OverAbove,"Over",IF(G399&lt;UnderBelow,"Under","OK"))))</f>
        <v/>
      </c>
      <c r="H400">
        <f>IF($A$395="","",IF(H395=0,IF(H396+H397&gt;0,"Booked while off","Off"),IF(H399&gt;OverAbove,"Over",IF(H399&lt;UnderBelow,"Under","OK"))))</f>
        <v/>
      </c>
      <c r="I400">
        <f>IF($A$395="","",IF(I395=0,IF(I396+I397&gt;0,"Booked while off","Off"),IF(I399&gt;OverAbove,"Over",IF(I399&lt;UnderBelow,"Under","OK"))))</f>
        <v/>
      </c>
      <c r="J400">
        <f>IF($A$395="","",IF(J395=0,IF(J396+J397&gt;0,"Booked while off","Off"),IF(J399&gt;OverAbove,"Over",IF(J399&lt;UnderBelow,"Under","OK"))))</f>
        <v/>
      </c>
      <c r="K400">
        <f>IF($A$395="","",IF(K395=0,IF(K396+K397&gt;0,"Booked while off","Off"),IF(K399&gt;OverAbove,"Over",IF(K399&lt;UnderBelow,"Under","OK"))))</f>
        <v/>
      </c>
      <c r="L400">
        <f>IF($A$395="","",IF(L395=0,IF(L396+L397&gt;0,"Booked while off","Off"),IF(L399&gt;OverAbove,"Over",IF(L399&lt;UnderBelow,"Under","OK"))))</f>
        <v/>
      </c>
      <c r="M400">
        <f>IF($A$395="","",IF(M395=0,IF(M396+M397&gt;0,"Booked while off","Off"),IF(M399&gt;OverAbove,"Over",IF(M399&lt;UnderBelow,"Under","OK"))))</f>
        <v/>
      </c>
      <c r="N400">
        <f>IF($A$395="","",IF(N395=0,IF(N396+N397&gt;0,"Booked while off","Off"),IF(N399&gt;OverAbove,"Over",IF(N399&lt;UnderBelow,"Under","OK"))))</f>
        <v/>
      </c>
    </row>
    <row r="401"/>
    <row r="402">
      <c r="A402" s="2">
        <f>IF(People!$A$60="","",People!$A$60)</f>
        <v/>
      </c>
      <c r="B402">
        <f>IF($A$402="","","Available")</f>
        <v/>
      </c>
      <c r="C402" s="18">
        <f>IF($A$402="","",MAX(0,People!$C$60-Leave!B60*HoursPerDay))</f>
        <v/>
      </c>
      <c r="D402" s="18">
        <f>IF($A$402="","",MAX(0,People!$C$60-Leave!C60*HoursPerDay))</f>
        <v/>
      </c>
      <c r="E402" s="18">
        <f>IF($A$402="","",MAX(0,People!$C$60-Leave!D60*HoursPerDay))</f>
        <v/>
      </c>
      <c r="F402" s="18">
        <f>IF($A$402="","",MAX(0,People!$C$60-Leave!E60*HoursPerDay))</f>
        <v/>
      </c>
      <c r="G402" s="18">
        <f>IF($A$402="","",MAX(0,People!$C$60-Leave!F60*HoursPerDay))</f>
        <v/>
      </c>
      <c r="H402" s="18">
        <f>IF($A$402="","",MAX(0,People!$C$60-Leave!G60*HoursPerDay))</f>
        <v/>
      </c>
      <c r="I402" s="18">
        <f>IF($A$402="","",MAX(0,People!$C$60-Leave!H60*HoursPerDay))</f>
        <v/>
      </c>
      <c r="J402" s="18">
        <f>IF($A$402="","",MAX(0,People!$C$60-Leave!I60*HoursPerDay))</f>
        <v/>
      </c>
      <c r="K402" s="18">
        <f>IF($A$402="","",MAX(0,People!$C$60-Leave!J60*HoursPerDay))</f>
        <v/>
      </c>
      <c r="L402" s="18">
        <f>IF($A$402="","",MAX(0,People!$C$60-Leave!K60*HoursPerDay))</f>
        <v/>
      </c>
      <c r="M402" s="18">
        <f>IF($A$402="","",MAX(0,People!$C$60-Leave!L60*HoursPerDay))</f>
        <v/>
      </c>
      <c r="N402" s="18">
        <f>IF($A$402="","",MAX(0,People!$C$60-Leave!M60*HoursPerDay))</f>
        <v/>
      </c>
    </row>
    <row r="403">
      <c r="B403">
        <f>IF($A$402="","","Confirmed")</f>
        <v/>
      </c>
      <c r="C403" s="18">
        <f>IF($A$402="","",SUMIFS(Plan!E$3:E$302,Plan!$A$3:$A$302,$A$402,Plan!$C$3:$C$302,"Confirmed"))</f>
        <v/>
      </c>
      <c r="D403" s="18">
        <f>IF($A$402="","",SUMIFS(Plan!F$3:F$302,Plan!$A$3:$A$302,$A$402,Plan!$C$3:$C$302,"Confirmed"))</f>
        <v/>
      </c>
      <c r="E403" s="18">
        <f>IF($A$402="","",SUMIFS(Plan!G$3:G$302,Plan!$A$3:$A$302,$A$402,Plan!$C$3:$C$302,"Confirmed"))</f>
        <v/>
      </c>
      <c r="F403" s="18">
        <f>IF($A$402="","",SUMIFS(Plan!H$3:H$302,Plan!$A$3:$A$302,$A$402,Plan!$C$3:$C$302,"Confirmed"))</f>
        <v/>
      </c>
      <c r="G403" s="18">
        <f>IF($A$402="","",SUMIFS(Plan!I$3:I$302,Plan!$A$3:$A$302,$A$402,Plan!$C$3:$C$302,"Confirmed"))</f>
        <v/>
      </c>
      <c r="H403" s="18">
        <f>IF($A$402="","",SUMIFS(Plan!J$3:J$302,Plan!$A$3:$A$302,$A$402,Plan!$C$3:$C$302,"Confirmed"))</f>
        <v/>
      </c>
      <c r="I403" s="18">
        <f>IF($A$402="","",SUMIFS(Plan!K$3:K$302,Plan!$A$3:$A$302,$A$402,Plan!$C$3:$C$302,"Confirmed"))</f>
        <v/>
      </c>
      <c r="J403" s="18">
        <f>IF($A$402="","",SUMIFS(Plan!L$3:L$302,Plan!$A$3:$A$302,$A$402,Plan!$C$3:$C$302,"Confirmed"))</f>
        <v/>
      </c>
      <c r="K403" s="18">
        <f>IF($A$402="","",SUMIFS(Plan!M$3:M$302,Plan!$A$3:$A$302,$A$402,Plan!$C$3:$C$302,"Confirmed"))</f>
        <v/>
      </c>
      <c r="L403" s="18">
        <f>IF($A$402="","",SUMIFS(Plan!N$3:N$302,Plan!$A$3:$A$302,$A$402,Plan!$C$3:$C$302,"Confirmed"))</f>
        <v/>
      </c>
      <c r="M403" s="18">
        <f>IF($A$402="","",SUMIFS(Plan!O$3:O$302,Plan!$A$3:$A$302,$A$402,Plan!$C$3:$C$302,"Confirmed"))</f>
        <v/>
      </c>
      <c r="N403" s="18">
        <f>IF($A$402="","",SUMIFS(Plan!P$3:P$302,Plan!$A$3:$A$302,$A$402,Plan!$C$3:$C$302,"Confirmed"))</f>
        <v/>
      </c>
    </row>
    <row r="404">
      <c r="B404">
        <f>IF($A$402="","","Tentative")</f>
        <v/>
      </c>
      <c r="C404" s="18">
        <f>IF($A$402="","",SUMIFS(Plan!E$3:E$302,Plan!$A$3:$A$302,$A$402,Plan!$C$3:$C$302,"Tentative"))</f>
        <v/>
      </c>
      <c r="D404" s="18">
        <f>IF($A$402="","",SUMIFS(Plan!F$3:F$302,Plan!$A$3:$A$302,$A$402,Plan!$C$3:$C$302,"Tentative"))</f>
        <v/>
      </c>
      <c r="E404" s="18">
        <f>IF($A$402="","",SUMIFS(Plan!G$3:G$302,Plan!$A$3:$A$302,$A$402,Plan!$C$3:$C$302,"Tentative"))</f>
        <v/>
      </c>
      <c r="F404" s="18">
        <f>IF($A$402="","",SUMIFS(Plan!H$3:H$302,Plan!$A$3:$A$302,$A$402,Plan!$C$3:$C$302,"Tentative"))</f>
        <v/>
      </c>
      <c r="G404" s="18">
        <f>IF($A$402="","",SUMIFS(Plan!I$3:I$302,Plan!$A$3:$A$302,$A$402,Plan!$C$3:$C$302,"Tentative"))</f>
        <v/>
      </c>
      <c r="H404" s="18">
        <f>IF($A$402="","",SUMIFS(Plan!J$3:J$302,Plan!$A$3:$A$302,$A$402,Plan!$C$3:$C$302,"Tentative"))</f>
        <v/>
      </c>
      <c r="I404" s="18">
        <f>IF($A$402="","",SUMIFS(Plan!K$3:K$302,Plan!$A$3:$A$302,$A$402,Plan!$C$3:$C$302,"Tentative"))</f>
        <v/>
      </c>
      <c r="J404" s="18">
        <f>IF($A$402="","",SUMIFS(Plan!L$3:L$302,Plan!$A$3:$A$302,$A$402,Plan!$C$3:$C$302,"Tentative"))</f>
        <v/>
      </c>
      <c r="K404" s="18">
        <f>IF($A$402="","",SUMIFS(Plan!M$3:M$302,Plan!$A$3:$A$302,$A$402,Plan!$C$3:$C$302,"Tentative"))</f>
        <v/>
      </c>
      <c r="L404" s="18">
        <f>IF($A$402="","",SUMIFS(Plan!N$3:N$302,Plan!$A$3:$A$302,$A$402,Plan!$C$3:$C$302,"Tentative"))</f>
        <v/>
      </c>
      <c r="M404" s="18">
        <f>IF($A$402="","",SUMIFS(Plan!O$3:O$302,Plan!$A$3:$A$302,$A$402,Plan!$C$3:$C$302,"Tentative"))</f>
        <v/>
      </c>
      <c r="N404" s="18">
        <f>IF($A$402="","",SUMIFS(Plan!P$3:P$302,Plan!$A$3:$A$302,$A$402,Plan!$C$3:$C$302,"Tentative"))</f>
        <v/>
      </c>
    </row>
    <row r="405">
      <c r="B405">
        <f>IF($A$402="","","Weighted tentative")</f>
        <v/>
      </c>
      <c r="C405" s="18">
        <f>IF($A$402="","",SUMPRODUCT((Plan!$A$3:$A$302=$A$402)*(Plan!$C$3:$C$302="Tentative")*Plan!E$3:E$302*Plan!$D$3:$D$302))</f>
        <v/>
      </c>
      <c r="D405" s="18">
        <f>IF($A$402="","",SUMPRODUCT((Plan!$A$3:$A$302=$A$402)*(Plan!$C$3:$C$302="Tentative")*Plan!F$3:F$302*Plan!$D$3:$D$302))</f>
        <v/>
      </c>
      <c r="E405" s="18">
        <f>IF($A$402="","",SUMPRODUCT((Plan!$A$3:$A$302=$A$402)*(Plan!$C$3:$C$302="Tentative")*Plan!G$3:G$302*Plan!$D$3:$D$302))</f>
        <v/>
      </c>
      <c r="F405" s="18">
        <f>IF($A$402="","",SUMPRODUCT((Plan!$A$3:$A$302=$A$402)*(Plan!$C$3:$C$302="Tentative")*Plan!H$3:H$302*Plan!$D$3:$D$302))</f>
        <v/>
      </c>
      <c r="G405" s="18">
        <f>IF($A$402="","",SUMPRODUCT((Plan!$A$3:$A$302=$A$402)*(Plan!$C$3:$C$302="Tentative")*Plan!I$3:I$302*Plan!$D$3:$D$302))</f>
        <v/>
      </c>
      <c r="H405" s="18">
        <f>IF($A$402="","",SUMPRODUCT((Plan!$A$3:$A$302=$A$402)*(Plan!$C$3:$C$302="Tentative")*Plan!J$3:J$302*Plan!$D$3:$D$302))</f>
        <v/>
      </c>
      <c r="I405" s="18">
        <f>IF($A$402="","",SUMPRODUCT((Plan!$A$3:$A$302=$A$402)*(Plan!$C$3:$C$302="Tentative")*Plan!K$3:K$302*Plan!$D$3:$D$302))</f>
        <v/>
      </c>
      <c r="J405" s="18">
        <f>IF($A$402="","",SUMPRODUCT((Plan!$A$3:$A$302=$A$402)*(Plan!$C$3:$C$302="Tentative")*Plan!L$3:L$302*Plan!$D$3:$D$302))</f>
        <v/>
      </c>
      <c r="K405" s="18">
        <f>IF($A$402="","",SUMPRODUCT((Plan!$A$3:$A$302=$A$402)*(Plan!$C$3:$C$302="Tentative")*Plan!M$3:M$302*Plan!$D$3:$D$302))</f>
        <v/>
      </c>
      <c r="L405" s="18">
        <f>IF($A$402="","",SUMPRODUCT((Plan!$A$3:$A$302=$A$402)*(Plan!$C$3:$C$302="Tentative")*Plan!N$3:N$302*Plan!$D$3:$D$302))</f>
        <v/>
      </c>
      <c r="M405" s="18">
        <f>IF($A$402="","",SUMPRODUCT((Plan!$A$3:$A$302=$A$402)*(Plan!$C$3:$C$302="Tentative")*Plan!O$3:O$302*Plan!$D$3:$D$302))</f>
        <v/>
      </c>
      <c r="N405" s="18">
        <f>IF($A$402="","",SUMPRODUCT((Plan!$A$3:$A$302=$A$402)*(Plan!$C$3:$C$302="Tentative")*Plan!P$3:P$302*Plan!$D$3:$D$302))</f>
        <v/>
      </c>
    </row>
    <row r="406">
      <c r="B406">
        <f>IF($A$402="","","% booked (confirmed + weighted)")</f>
        <v/>
      </c>
      <c r="C406" s="19">
        <f>IF($A$402="","",IF(C402=0,"",(C403+C405)/C402))</f>
        <v/>
      </c>
      <c r="D406" s="19">
        <f>IF($A$402="","",IF(D402=0,"",(D403+D405)/D402))</f>
        <v/>
      </c>
      <c r="E406" s="19">
        <f>IF($A$402="","",IF(E402=0,"",(E403+E405)/E402))</f>
        <v/>
      </c>
      <c r="F406" s="19">
        <f>IF($A$402="","",IF(F402=0,"",(F403+F405)/F402))</f>
        <v/>
      </c>
      <c r="G406" s="19">
        <f>IF($A$402="","",IF(G402=0,"",(G403+G405)/G402))</f>
        <v/>
      </c>
      <c r="H406" s="19">
        <f>IF($A$402="","",IF(H402=0,"",(H403+H405)/H402))</f>
        <v/>
      </c>
      <c r="I406" s="19">
        <f>IF($A$402="","",IF(I402=0,"",(I403+I405)/I402))</f>
        <v/>
      </c>
      <c r="J406" s="19">
        <f>IF($A$402="","",IF(J402=0,"",(J403+J405)/J402))</f>
        <v/>
      </c>
      <c r="K406" s="19">
        <f>IF($A$402="","",IF(K402=0,"",(K403+K405)/K402))</f>
        <v/>
      </c>
      <c r="L406" s="19">
        <f>IF($A$402="","",IF(L402=0,"",(L403+L405)/L402))</f>
        <v/>
      </c>
      <c r="M406" s="19">
        <f>IF($A$402="","",IF(M402=0,"",(M403+M405)/M402))</f>
        <v/>
      </c>
      <c r="N406" s="19">
        <f>IF($A$402="","",IF(N402=0,"",(N403+N405)/N402))</f>
        <v/>
      </c>
    </row>
    <row r="407">
      <c r="B407">
        <f>IF($A$402="","","Status")</f>
        <v/>
      </c>
      <c r="C407">
        <f>IF($A$402="","",IF(C402=0,IF(C403+C404&gt;0,"Booked while off","Off"),IF(C406&gt;OverAbove,"Over",IF(C406&lt;UnderBelow,"Under","OK"))))</f>
        <v/>
      </c>
      <c r="D407">
        <f>IF($A$402="","",IF(D402=0,IF(D403+D404&gt;0,"Booked while off","Off"),IF(D406&gt;OverAbove,"Over",IF(D406&lt;UnderBelow,"Under","OK"))))</f>
        <v/>
      </c>
      <c r="E407">
        <f>IF($A$402="","",IF(E402=0,IF(E403+E404&gt;0,"Booked while off","Off"),IF(E406&gt;OverAbove,"Over",IF(E406&lt;UnderBelow,"Under","OK"))))</f>
        <v/>
      </c>
      <c r="F407">
        <f>IF($A$402="","",IF(F402=0,IF(F403+F404&gt;0,"Booked while off","Off"),IF(F406&gt;OverAbove,"Over",IF(F406&lt;UnderBelow,"Under","OK"))))</f>
        <v/>
      </c>
      <c r="G407">
        <f>IF($A$402="","",IF(G402=0,IF(G403+G404&gt;0,"Booked while off","Off"),IF(G406&gt;OverAbove,"Over",IF(G406&lt;UnderBelow,"Under","OK"))))</f>
        <v/>
      </c>
      <c r="H407">
        <f>IF($A$402="","",IF(H402=0,IF(H403+H404&gt;0,"Booked while off","Off"),IF(H406&gt;OverAbove,"Over",IF(H406&lt;UnderBelow,"Under","OK"))))</f>
        <v/>
      </c>
      <c r="I407">
        <f>IF($A$402="","",IF(I402=0,IF(I403+I404&gt;0,"Booked while off","Off"),IF(I406&gt;OverAbove,"Over",IF(I406&lt;UnderBelow,"Under","OK"))))</f>
        <v/>
      </c>
      <c r="J407">
        <f>IF($A$402="","",IF(J402=0,IF(J403+J404&gt;0,"Booked while off","Off"),IF(J406&gt;OverAbove,"Over",IF(J406&lt;UnderBelow,"Under","OK"))))</f>
        <v/>
      </c>
      <c r="K407">
        <f>IF($A$402="","",IF(K402=0,IF(K403+K404&gt;0,"Booked while off","Off"),IF(K406&gt;OverAbove,"Over",IF(K406&lt;UnderBelow,"Under","OK"))))</f>
        <v/>
      </c>
      <c r="L407">
        <f>IF($A$402="","",IF(L402=0,IF(L403+L404&gt;0,"Booked while off","Off"),IF(L406&gt;OverAbove,"Over",IF(L406&lt;UnderBelow,"Under","OK"))))</f>
        <v/>
      </c>
      <c r="M407">
        <f>IF($A$402="","",IF(M402=0,IF(M403+M404&gt;0,"Booked while off","Off"),IF(M406&gt;OverAbove,"Over",IF(M406&lt;UnderBelow,"Under","OK"))))</f>
        <v/>
      </c>
      <c r="N407">
        <f>IF($A$402="","",IF(N402=0,IF(N403+N404&gt;0,"Booked while off","Off"),IF(N406&gt;OverAbove,"Over",IF(N406&lt;UnderBelow,"Under","OK"))))</f>
        <v/>
      </c>
    </row>
    <row r="408"/>
    <row r="409">
      <c r="A409" s="2">
        <f>IF(People!$A$61="","",People!$A$61)</f>
        <v/>
      </c>
      <c r="B409">
        <f>IF($A$409="","","Available")</f>
        <v/>
      </c>
      <c r="C409" s="18">
        <f>IF($A$409="","",MAX(0,People!$C$61-Leave!B61*HoursPerDay))</f>
        <v/>
      </c>
      <c r="D409" s="18">
        <f>IF($A$409="","",MAX(0,People!$C$61-Leave!C61*HoursPerDay))</f>
        <v/>
      </c>
      <c r="E409" s="18">
        <f>IF($A$409="","",MAX(0,People!$C$61-Leave!D61*HoursPerDay))</f>
        <v/>
      </c>
      <c r="F409" s="18">
        <f>IF($A$409="","",MAX(0,People!$C$61-Leave!E61*HoursPerDay))</f>
        <v/>
      </c>
      <c r="G409" s="18">
        <f>IF($A$409="","",MAX(0,People!$C$61-Leave!F61*HoursPerDay))</f>
        <v/>
      </c>
      <c r="H409" s="18">
        <f>IF($A$409="","",MAX(0,People!$C$61-Leave!G61*HoursPerDay))</f>
        <v/>
      </c>
      <c r="I409" s="18">
        <f>IF($A$409="","",MAX(0,People!$C$61-Leave!H61*HoursPerDay))</f>
        <v/>
      </c>
      <c r="J409" s="18">
        <f>IF($A$409="","",MAX(0,People!$C$61-Leave!I61*HoursPerDay))</f>
        <v/>
      </c>
      <c r="K409" s="18">
        <f>IF($A$409="","",MAX(0,People!$C$61-Leave!J61*HoursPerDay))</f>
        <v/>
      </c>
      <c r="L409" s="18">
        <f>IF($A$409="","",MAX(0,People!$C$61-Leave!K61*HoursPerDay))</f>
        <v/>
      </c>
      <c r="M409" s="18">
        <f>IF($A$409="","",MAX(0,People!$C$61-Leave!L61*HoursPerDay))</f>
        <v/>
      </c>
      <c r="N409" s="18">
        <f>IF($A$409="","",MAX(0,People!$C$61-Leave!M61*HoursPerDay))</f>
        <v/>
      </c>
    </row>
    <row r="410">
      <c r="B410">
        <f>IF($A$409="","","Confirmed")</f>
        <v/>
      </c>
      <c r="C410" s="18">
        <f>IF($A$409="","",SUMIFS(Plan!E$3:E$302,Plan!$A$3:$A$302,$A$409,Plan!$C$3:$C$302,"Confirmed"))</f>
        <v/>
      </c>
      <c r="D410" s="18">
        <f>IF($A$409="","",SUMIFS(Plan!F$3:F$302,Plan!$A$3:$A$302,$A$409,Plan!$C$3:$C$302,"Confirmed"))</f>
        <v/>
      </c>
      <c r="E410" s="18">
        <f>IF($A$409="","",SUMIFS(Plan!G$3:G$302,Plan!$A$3:$A$302,$A$409,Plan!$C$3:$C$302,"Confirmed"))</f>
        <v/>
      </c>
      <c r="F410" s="18">
        <f>IF($A$409="","",SUMIFS(Plan!H$3:H$302,Plan!$A$3:$A$302,$A$409,Plan!$C$3:$C$302,"Confirmed"))</f>
        <v/>
      </c>
      <c r="G410" s="18">
        <f>IF($A$409="","",SUMIFS(Plan!I$3:I$302,Plan!$A$3:$A$302,$A$409,Plan!$C$3:$C$302,"Confirmed"))</f>
        <v/>
      </c>
      <c r="H410" s="18">
        <f>IF($A$409="","",SUMIFS(Plan!J$3:J$302,Plan!$A$3:$A$302,$A$409,Plan!$C$3:$C$302,"Confirmed"))</f>
        <v/>
      </c>
      <c r="I410" s="18">
        <f>IF($A$409="","",SUMIFS(Plan!K$3:K$302,Plan!$A$3:$A$302,$A$409,Plan!$C$3:$C$302,"Confirmed"))</f>
        <v/>
      </c>
      <c r="J410" s="18">
        <f>IF($A$409="","",SUMIFS(Plan!L$3:L$302,Plan!$A$3:$A$302,$A$409,Plan!$C$3:$C$302,"Confirmed"))</f>
        <v/>
      </c>
      <c r="K410" s="18">
        <f>IF($A$409="","",SUMIFS(Plan!M$3:M$302,Plan!$A$3:$A$302,$A$409,Plan!$C$3:$C$302,"Confirmed"))</f>
        <v/>
      </c>
      <c r="L410" s="18">
        <f>IF($A$409="","",SUMIFS(Plan!N$3:N$302,Plan!$A$3:$A$302,$A$409,Plan!$C$3:$C$302,"Confirmed"))</f>
        <v/>
      </c>
      <c r="M410" s="18">
        <f>IF($A$409="","",SUMIFS(Plan!O$3:O$302,Plan!$A$3:$A$302,$A$409,Plan!$C$3:$C$302,"Confirmed"))</f>
        <v/>
      </c>
      <c r="N410" s="18">
        <f>IF($A$409="","",SUMIFS(Plan!P$3:P$302,Plan!$A$3:$A$302,$A$409,Plan!$C$3:$C$302,"Confirmed"))</f>
        <v/>
      </c>
    </row>
    <row r="411">
      <c r="B411">
        <f>IF($A$409="","","Tentative")</f>
        <v/>
      </c>
      <c r="C411" s="18">
        <f>IF($A$409="","",SUMIFS(Plan!E$3:E$302,Plan!$A$3:$A$302,$A$409,Plan!$C$3:$C$302,"Tentative"))</f>
        <v/>
      </c>
      <c r="D411" s="18">
        <f>IF($A$409="","",SUMIFS(Plan!F$3:F$302,Plan!$A$3:$A$302,$A$409,Plan!$C$3:$C$302,"Tentative"))</f>
        <v/>
      </c>
      <c r="E411" s="18">
        <f>IF($A$409="","",SUMIFS(Plan!G$3:G$302,Plan!$A$3:$A$302,$A$409,Plan!$C$3:$C$302,"Tentative"))</f>
        <v/>
      </c>
      <c r="F411" s="18">
        <f>IF($A$409="","",SUMIFS(Plan!H$3:H$302,Plan!$A$3:$A$302,$A$409,Plan!$C$3:$C$302,"Tentative"))</f>
        <v/>
      </c>
      <c r="G411" s="18">
        <f>IF($A$409="","",SUMIFS(Plan!I$3:I$302,Plan!$A$3:$A$302,$A$409,Plan!$C$3:$C$302,"Tentative"))</f>
        <v/>
      </c>
      <c r="H411" s="18">
        <f>IF($A$409="","",SUMIFS(Plan!J$3:J$302,Plan!$A$3:$A$302,$A$409,Plan!$C$3:$C$302,"Tentative"))</f>
        <v/>
      </c>
      <c r="I411" s="18">
        <f>IF($A$409="","",SUMIFS(Plan!K$3:K$302,Plan!$A$3:$A$302,$A$409,Plan!$C$3:$C$302,"Tentative"))</f>
        <v/>
      </c>
      <c r="J411" s="18">
        <f>IF($A$409="","",SUMIFS(Plan!L$3:L$302,Plan!$A$3:$A$302,$A$409,Plan!$C$3:$C$302,"Tentative"))</f>
        <v/>
      </c>
      <c r="K411" s="18">
        <f>IF($A$409="","",SUMIFS(Plan!M$3:M$302,Plan!$A$3:$A$302,$A$409,Plan!$C$3:$C$302,"Tentative"))</f>
        <v/>
      </c>
      <c r="L411" s="18">
        <f>IF($A$409="","",SUMIFS(Plan!N$3:N$302,Plan!$A$3:$A$302,$A$409,Plan!$C$3:$C$302,"Tentative"))</f>
        <v/>
      </c>
      <c r="M411" s="18">
        <f>IF($A$409="","",SUMIFS(Plan!O$3:O$302,Plan!$A$3:$A$302,$A$409,Plan!$C$3:$C$302,"Tentative"))</f>
        <v/>
      </c>
      <c r="N411" s="18">
        <f>IF($A$409="","",SUMIFS(Plan!P$3:P$302,Plan!$A$3:$A$302,$A$409,Plan!$C$3:$C$302,"Tentative"))</f>
        <v/>
      </c>
    </row>
    <row r="412">
      <c r="B412">
        <f>IF($A$409="","","Weighted tentative")</f>
        <v/>
      </c>
      <c r="C412" s="18">
        <f>IF($A$409="","",SUMPRODUCT((Plan!$A$3:$A$302=$A$409)*(Plan!$C$3:$C$302="Tentative")*Plan!E$3:E$302*Plan!$D$3:$D$302))</f>
        <v/>
      </c>
      <c r="D412" s="18">
        <f>IF($A$409="","",SUMPRODUCT((Plan!$A$3:$A$302=$A$409)*(Plan!$C$3:$C$302="Tentative")*Plan!F$3:F$302*Plan!$D$3:$D$302))</f>
        <v/>
      </c>
      <c r="E412" s="18">
        <f>IF($A$409="","",SUMPRODUCT((Plan!$A$3:$A$302=$A$409)*(Plan!$C$3:$C$302="Tentative")*Plan!G$3:G$302*Plan!$D$3:$D$302))</f>
        <v/>
      </c>
      <c r="F412" s="18">
        <f>IF($A$409="","",SUMPRODUCT((Plan!$A$3:$A$302=$A$409)*(Plan!$C$3:$C$302="Tentative")*Plan!H$3:H$302*Plan!$D$3:$D$302))</f>
        <v/>
      </c>
      <c r="G412" s="18">
        <f>IF($A$409="","",SUMPRODUCT((Plan!$A$3:$A$302=$A$409)*(Plan!$C$3:$C$302="Tentative")*Plan!I$3:I$302*Plan!$D$3:$D$302))</f>
        <v/>
      </c>
      <c r="H412" s="18">
        <f>IF($A$409="","",SUMPRODUCT((Plan!$A$3:$A$302=$A$409)*(Plan!$C$3:$C$302="Tentative")*Plan!J$3:J$302*Plan!$D$3:$D$302))</f>
        <v/>
      </c>
      <c r="I412" s="18">
        <f>IF($A$409="","",SUMPRODUCT((Plan!$A$3:$A$302=$A$409)*(Plan!$C$3:$C$302="Tentative")*Plan!K$3:K$302*Plan!$D$3:$D$302))</f>
        <v/>
      </c>
      <c r="J412" s="18">
        <f>IF($A$409="","",SUMPRODUCT((Plan!$A$3:$A$302=$A$409)*(Plan!$C$3:$C$302="Tentative")*Plan!L$3:L$302*Plan!$D$3:$D$302))</f>
        <v/>
      </c>
      <c r="K412" s="18">
        <f>IF($A$409="","",SUMPRODUCT((Plan!$A$3:$A$302=$A$409)*(Plan!$C$3:$C$302="Tentative")*Plan!M$3:M$302*Plan!$D$3:$D$302))</f>
        <v/>
      </c>
      <c r="L412" s="18">
        <f>IF($A$409="","",SUMPRODUCT((Plan!$A$3:$A$302=$A$409)*(Plan!$C$3:$C$302="Tentative")*Plan!N$3:N$302*Plan!$D$3:$D$302))</f>
        <v/>
      </c>
      <c r="M412" s="18">
        <f>IF($A$409="","",SUMPRODUCT((Plan!$A$3:$A$302=$A$409)*(Plan!$C$3:$C$302="Tentative")*Plan!O$3:O$302*Plan!$D$3:$D$302))</f>
        <v/>
      </c>
      <c r="N412" s="18">
        <f>IF($A$409="","",SUMPRODUCT((Plan!$A$3:$A$302=$A$409)*(Plan!$C$3:$C$302="Tentative")*Plan!P$3:P$302*Plan!$D$3:$D$302))</f>
        <v/>
      </c>
    </row>
    <row r="413">
      <c r="B413">
        <f>IF($A$409="","","% booked (confirmed + weighted)")</f>
        <v/>
      </c>
      <c r="C413" s="19">
        <f>IF($A$409="","",IF(C409=0,"",(C410+C412)/C409))</f>
        <v/>
      </c>
      <c r="D413" s="19">
        <f>IF($A$409="","",IF(D409=0,"",(D410+D412)/D409))</f>
        <v/>
      </c>
      <c r="E413" s="19">
        <f>IF($A$409="","",IF(E409=0,"",(E410+E412)/E409))</f>
        <v/>
      </c>
      <c r="F413" s="19">
        <f>IF($A$409="","",IF(F409=0,"",(F410+F412)/F409))</f>
        <v/>
      </c>
      <c r="G413" s="19">
        <f>IF($A$409="","",IF(G409=0,"",(G410+G412)/G409))</f>
        <v/>
      </c>
      <c r="H413" s="19">
        <f>IF($A$409="","",IF(H409=0,"",(H410+H412)/H409))</f>
        <v/>
      </c>
      <c r="I413" s="19">
        <f>IF($A$409="","",IF(I409=0,"",(I410+I412)/I409))</f>
        <v/>
      </c>
      <c r="J413" s="19">
        <f>IF($A$409="","",IF(J409=0,"",(J410+J412)/J409))</f>
        <v/>
      </c>
      <c r="K413" s="19">
        <f>IF($A$409="","",IF(K409=0,"",(K410+K412)/K409))</f>
        <v/>
      </c>
      <c r="L413" s="19">
        <f>IF($A$409="","",IF(L409=0,"",(L410+L412)/L409))</f>
        <v/>
      </c>
      <c r="M413" s="19">
        <f>IF($A$409="","",IF(M409=0,"",(M410+M412)/M409))</f>
        <v/>
      </c>
      <c r="N413" s="19">
        <f>IF($A$409="","",IF(N409=0,"",(N410+N412)/N409))</f>
        <v/>
      </c>
    </row>
    <row r="414">
      <c r="B414">
        <f>IF($A$409="","","Status")</f>
        <v/>
      </c>
      <c r="C414">
        <f>IF($A$409="","",IF(C409=0,IF(C410+C411&gt;0,"Booked while off","Off"),IF(C413&gt;OverAbove,"Over",IF(C413&lt;UnderBelow,"Under","OK"))))</f>
        <v/>
      </c>
      <c r="D414">
        <f>IF($A$409="","",IF(D409=0,IF(D410+D411&gt;0,"Booked while off","Off"),IF(D413&gt;OverAbove,"Over",IF(D413&lt;UnderBelow,"Under","OK"))))</f>
        <v/>
      </c>
      <c r="E414">
        <f>IF($A$409="","",IF(E409=0,IF(E410+E411&gt;0,"Booked while off","Off"),IF(E413&gt;OverAbove,"Over",IF(E413&lt;UnderBelow,"Under","OK"))))</f>
        <v/>
      </c>
      <c r="F414">
        <f>IF($A$409="","",IF(F409=0,IF(F410+F411&gt;0,"Booked while off","Off"),IF(F413&gt;OverAbove,"Over",IF(F413&lt;UnderBelow,"Under","OK"))))</f>
        <v/>
      </c>
      <c r="G414">
        <f>IF($A$409="","",IF(G409=0,IF(G410+G411&gt;0,"Booked while off","Off"),IF(G413&gt;OverAbove,"Over",IF(G413&lt;UnderBelow,"Under","OK"))))</f>
        <v/>
      </c>
      <c r="H414">
        <f>IF($A$409="","",IF(H409=0,IF(H410+H411&gt;0,"Booked while off","Off"),IF(H413&gt;OverAbove,"Over",IF(H413&lt;UnderBelow,"Under","OK"))))</f>
        <v/>
      </c>
      <c r="I414">
        <f>IF($A$409="","",IF(I409=0,IF(I410+I411&gt;0,"Booked while off","Off"),IF(I413&gt;OverAbove,"Over",IF(I413&lt;UnderBelow,"Under","OK"))))</f>
        <v/>
      </c>
      <c r="J414">
        <f>IF($A$409="","",IF(J409=0,IF(J410+J411&gt;0,"Booked while off","Off"),IF(J413&gt;OverAbove,"Over",IF(J413&lt;UnderBelow,"Under","OK"))))</f>
        <v/>
      </c>
      <c r="K414">
        <f>IF($A$409="","",IF(K409=0,IF(K410+K411&gt;0,"Booked while off","Off"),IF(K413&gt;OverAbove,"Over",IF(K413&lt;UnderBelow,"Under","OK"))))</f>
        <v/>
      </c>
      <c r="L414">
        <f>IF($A$409="","",IF(L409=0,IF(L410+L411&gt;0,"Booked while off","Off"),IF(L413&gt;OverAbove,"Over",IF(L413&lt;UnderBelow,"Under","OK"))))</f>
        <v/>
      </c>
      <c r="M414">
        <f>IF($A$409="","",IF(M409=0,IF(M410+M411&gt;0,"Booked while off","Off"),IF(M413&gt;OverAbove,"Over",IF(M413&lt;UnderBelow,"Under","OK"))))</f>
        <v/>
      </c>
      <c r="N414">
        <f>IF($A$409="","",IF(N409=0,IF(N410+N411&gt;0,"Booked while off","Off"),IF(N413&gt;OverAbove,"Over",IF(N413&lt;UnderBelow,"Under","OK"))))</f>
        <v/>
      </c>
    </row>
    <row r="415"/>
    <row r="416">
      <c r="A416" s="2">
        <f>IF(People!$A$62="","",People!$A$62)</f>
        <v/>
      </c>
      <c r="B416">
        <f>IF($A$416="","","Available")</f>
        <v/>
      </c>
      <c r="C416" s="18">
        <f>IF($A$416="","",MAX(0,People!$C$62-Leave!B62*HoursPerDay))</f>
        <v/>
      </c>
      <c r="D416" s="18">
        <f>IF($A$416="","",MAX(0,People!$C$62-Leave!C62*HoursPerDay))</f>
        <v/>
      </c>
      <c r="E416" s="18">
        <f>IF($A$416="","",MAX(0,People!$C$62-Leave!D62*HoursPerDay))</f>
        <v/>
      </c>
      <c r="F416" s="18">
        <f>IF($A$416="","",MAX(0,People!$C$62-Leave!E62*HoursPerDay))</f>
        <v/>
      </c>
      <c r="G416" s="18">
        <f>IF($A$416="","",MAX(0,People!$C$62-Leave!F62*HoursPerDay))</f>
        <v/>
      </c>
      <c r="H416" s="18">
        <f>IF($A$416="","",MAX(0,People!$C$62-Leave!G62*HoursPerDay))</f>
        <v/>
      </c>
      <c r="I416" s="18">
        <f>IF($A$416="","",MAX(0,People!$C$62-Leave!H62*HoursPerDay))</f>
        <v/>
      </c>
      <c r="J416" s="18">
        <f>IF($A$416="","",MAX(0,People!$C$62-Leave!I62*HoursPerDay))</f>
        <v/>
      </c>
      <c r="K416" s="18">
        <f>IF($A$416="","",MAX(0,People!$C$62-Leave!J62*HoursPerDay))</f>
        <v/>
      </c>
      <c r="L416" s="18">
        <f>IF($A$416="","",MAX(0,People!$C$62-Leave!K62*HoursPerDay))</f>
        <v/>
      </c>
      <c r="M416" s="18">
        <f>IF($A$416="","",MAX(0,People!$C$62-Leave!L62*HoursPerDay))</f>
        <v/>
      </c>
      <c r="N416" s="18">
        <f>IF($A$416="","",MAX(0,People!$C$62-Leave!M62*HoursPerDay))</f>
        <v/>
      </c>
    </row>
    <row r="417">
      <c r="B417">
        <f>IF($A$416="","","Confirmed")</f>
        <v/>
      </c>
      <c r="C417" s="18">
        <f>IF($A$416="","",SUMIFS(Plan!E$3:E$302,Plan!$A$3:$A$302,$A$416,Plan!$C$3:$C$302,"Confirmed"))</f>
        <v/>
      </c>
      <c r="D417" s="18">
        <f>IF($A$416="","",SUMIFS(Plan!F$3:F$302,Plan!$A$3:$A$302,$A$416,Plan!$C$3:$C$302,"Confirmed"))</f>
        <v/>
      </c>
      <c r="E417" s="18">
        <f>IF($A$416="","",SUMIFS(Plan!G$3:G$302,Plan!$A$3:$A$302,$A$416,Plan!$C$3:$C$302,"Confirmed"))</f>
        <v/>
      </c>
      <c r="F417" s="18">
        <f>IF($A$416="","",SUMIFS(Plan!H$3:H$302,Plan!$A$3:$A$302,$A$416,Plan!$C$3:$C$302,"Confirmed"))</f>
        <v/>
      </c>
      <c r="G417" s="18">
        <f>IF($A$416="","",SUMIFS(Plan!I$3:I$302,Plan!$A$3:$A$302,$A$416,Plan!$C$3:$C$302,"Confirmed"))</f>
        <v/>
      </c>
      <c r="H417" s="18">
        <f>IF($A$416="","",SUMIFS(Plan!J$3:J$302,Plan!$A$3:$A$302,$A$416,Plan!$C$3:$C$302,"Confirmed"))</f>
        <v/>
      </c>
      <c r="I417" s="18">
        <f>IF($A$416="","",SUMIFS(Plan!K$3:K$302,Plan!$A$3:$A$302,$A$416,Plan!$C$3:$C$302,"Confirmed"))</f>
        <v/>
      </c>
      <c r="J417" s="18">
        <f>IF($A$416="","",SUMIFS(Plan!L$3:L$302,Plan!$A$3:$A$302,$A$416,Plan!$C$3:$C$302,"Confirmed"))</f>
        <v/>
      </c>
      <c r="K417" s="18">
        <f>IF($A$416="","",SUMIFS(Plan!M$3:M$302,Plan!$A$3:$A$302,$A$416,Plan!$C$3:$C$302,"Confirmed"))</f>
        <v/>
      </c>
      <c r="L417" s="18">
        <f>IF($A$416="","",SUMIFS(Plan!N$3:N$302,Plan!$A$3:$A$302,$A$416,Plan!$C$3:$C$302,"Confirmed"))</f>
        <v/>
      </c>
      <c r="M417" s="18">
        <f>IF($A$416="","",SUMIFS(Plan!O$3:O$302,Plan!$A$3:$A$302,$A$416,Plan!$C$3:$C$302,"Confirmed"))</f>
        <v/>
      </c>
      <c r="N417" s="18">
        <f>IF($A$416="","",SUMIFS(Plan!P$3:P$302,Plan!$A$3:$A$302,$A$416,Plan!$C$3:$C$302,"Confirmed"))</f>
        <v/>
      </c>
    </row>
    <row r="418">
      <c r="B418">
        <f>IF($A$416="","","Tentative")</f>
        <v/>
      </c>
      <c r="C418" s="18">
        <f>IF($A$416="","",SUMIFS(Plan!E$3:E$302,Plan!$A$3:$A$302,$A$416,Plan!$C$3:$C$302,"Tentative"))</f>
        <v/>
      </c>
      <c r="D418" s="18">
        <f>IF($A$416="","",SUMIFS(Plan!F$3:F$302,Plan!$A$3:$A$302,$A$416,Plan!$C$3:$C$302,"Tentative"))</f>
        <v/>
      </c>
      <c r="E418" s="18">
        <f>IF($A$416="","",SUMIFS(Plan!G$3:G$302,Plan!$A$3:$A$302,$A$416,Plan!$C$3:$C$302,"Tentative"))</f>
        <v/>
      </c>
      <c r="F418" s="18">
        <f>IF($A$416="","",SUMIFS(Plan!H$3:H$302,Plan!$A$3:$A$302,$A$416,Plan!$C$3:$C$302,"Tentative"))</f>
        <v/>
      </c>
      <c r="G418" s="18">
        <f>IF($A$416="","",SUMIFS(Plan!I$3:I$302,Plan!$A$3:$A$302,$A$416,Plan!$C$3:$C$302,"Tentative"))</f>
        <v/>
      </c>
      <c r="H418" s="18">
        <f>IF($A$416="","",SUMIFS(Plan!J$3:J$302,Plan!$A$3:$A$302,$A$416,Plan!$C$3:$C$302,"Tentative"))</f>
        <v/>
      </c>
      <c r="I418" s="18">
        <f>IF($A$416="","",SUMIFS(Plan!K$3:K$302,Plan!$A$3:$A$302,$A$416,Plan!$C$3:$C$302,"Tentative"))</f>
        <v/>
      </c>
      <c r="J418" s="18">
        <f>IF($A$416="","",SUMIFS(Plan!L$3:L$302,Plan!$A$3:$A$302,$A$416,Plan!$C$3:$C$302,"Tentative"))</f>
        <v/>
      </c>
      <c r="K418" s="18">
        <f>IF($A$416="","",SUMIFS(Plan!M$3:M$302,Plan!$A$3:$A$302,$A$416,Plan!$C$3:$C$302,"Tentative"))</f>
        <v/>
      </c>
      <c r="L418" s="18">
        <f>IF($A$416="","",SUMIFS(Plan!N$3:N$302,Plan!$A$3:$A$302,$A$416,Plan!$C$3:$C$302,"Tentative"))</f>
        <v/>
      </c>
      <c r="M418" s="18">
        <f>IF($A$416="","",SUMIFS(Plan!O$3:O$302,Plan!$A$3:$A$302,$A$416,Plan!$C$3:$C$302,"Tentative"))</f>
        <v/>
      </c>
      <c r="N418" s="18">
        <f>IF($A$416="","",SUMIFS(Plan!P$3:P$302,Plan!$A$3:$A$302,$A$416,Plan!$C$3:$C$302,"Tentative"))</f>
        <v/>
      </c>
    </row>
    <row r="419">
      <c r="B419">
        <f>IF($A$416="","","Weighted tentative")</f>
        <v/>
      </c>
      <c r="C419" s="18">
        <f>IF($A$416="","",SUMPRODUCT((Plan!$A$3:$A$302=$A$416)*(Plan!$C$3:$C$302="Tentative")*Plan!E$3:E$302*Plan!$D$3:$D$302))</f>
        <v/>
      </c>
      <c r="D419" s="18">
        <f>IF($A$416="","",SUMPRODUCT((Plan!$A$3:$A$302=$A$416)*(Plan!$C$3:$C$302="Tentative")*Plan!F$3:F$302*Plan!$D$3:$D$302))</f>
        <v/>
      </c>
      <c r="E419" s="18">
        <f>IF($A$416="","",SUMPRODUCT((Plan!$A$3:$A$302=$A$416)*(Plan!$C$3:$C$302="Tentative")*Plan!G$3:G$302*Plan!$D$3:$D$302))</f>
        <v/>
      </c>
      <c r="F419" s="18">
        <f>IF($A$416="","",SUMPRODUCT((Plan!$A$3:$A$302=$A$416)*(Plan!$C$3:$C$302="Tentative")*Plan!H$3:H$302*Plan!$D$3:$D$302))</f>
        <v/>
      </c>
      <c r="G419" s="18">
        <f>IF($A$416="","",SUMPRODUCT((Plan!$A$3:$A$302=$A$416)*(Plan!$C$3:$C$302="Tentative")*Plan!I$3:I$302*Plan!$D$3:$D$302))</f>
        <v/>
      </c>
      <c r="H419" s="18">
        <f>IF($A$416="","",SUMPRODUCT((Plan!$A$3:$A$302=$A$416)*(Plan!$C$3:$C$302="Tentative")*Plan!J$3:J$302*Plan!$D$3:$D$302))</f>
        <v/>
      </c>
      <c r="I419" s="18">
        <f>IF($A$416="","",SUMPRODUCT((Plan!$A$3:$A$302=$A$416)*(Plan!$C$3:$C$302="Tentative")*Plan!K$3:K$302*Plan!$D$3:$D$302))</f>
        <v/>
      </c>
      <c r="J419" s="18">
        <f>IF($A$416="","",SUMPRODUCT((Plan!$A$3:$A$302=$A$416)*(Plan!$C$3:$C$302="Tentative")*Plan!L$3:L$302*Plan!$D$3:$D$302))</f>
        <v/>
      </c>
      <c r="K419" s="18">
        <f>IF($A$416="","",SUMPRODUCT((Plan!$A$3:$A$302=$A$416)*(Plan!$C$3:$C$302="Tentative")*Plan!M$3:M$302*Plan!$D$3:$D$302))</f>
        <v/>
      </c>
      <c r="L419" s="18">
        <f>IF($A$416="","",SUMPRODUCT((Plan!$A$3:$A$302=$A$416)*(Plan!$C$3:$C$302="Tentative")*Plan!N$3:N$302*Plan!$D$3:$D$302))</f>
        <v/>
      </c>
      <c r="M419" s="18">
        <f>IF($A$416="","",SUMPRODUCT((Plan!$A$3:$A$302=$A$416)*(Plan!$C$3:$C$302="Tentative")*Plan!O$3:O$302*Plan!$D$3:$D$302))</f>
        <v/>
      </c>
      <c r="N419" s="18">
        <f>IF($A$416="","",SUMPRODUCT((Plan!$A$3:$A$302=$A$416)*(Plan!$C$3:$C$302="Tentative")*Plan!P$3:P$302*Plan!$D$3:$D$302))</f>
        <v/>
      </c>
    </row>
    <row r="420">
      <c r="B420">
        <f>IF($A$416="","","% booked (confirmed + weighted)")</f>
        <v/>
      </c>
      <c r="C420" s="19">
        <f>IF($A$416="","",IF(C416=0,"",(C417+C419)/C416))</f>
        <v/>
      </c>
      <c r="D420" s="19">
        <f>IF($A$416="","",IF(D416=0,"",(D417+D419)/D416))</f>
        <v/>
      </c>
      <c r="E420" s="19">
        <f>IF($A$416="","",IF(E416=0,"",(E417+E419)/E416))</f>
        <v/>
      </c>
      <c r="F420" s="19">
        <f>IF($A$416="","",IF(F416=0,"",(F417+F419)/F416))</f>
        <v/>
      </c>
      <c r="G420" s="19">
        <f>IF($A$416="","",IF(G416=0,"",(G417+G419)/G416))</f>
        <v/>
      </c>
      <c r="H420" s="19">
        <f>IF($A$416="","",IF(H416=0,"",(H417+H419)/H416))</f>
        <v/>
      </c>
      <c r="I420" s="19">
        <f>IF($A$416="","",IF(I416=0,"",(I417+I419)/I416))</f>
        <v/>
      </c>
      <c r="J420" s="19">
        <f>IF($A$416="","",IF(J416=0,"",(J417+J419)/J416))</f>
        <v/>
      </c>
      <c r="K420" s="19">
        <f>IF($A$416="","",IF(K416=0,"",(K417+K419)/K416))</f>
        <v/>
      </c>
      <c r="L420" s="19">
        <f>IF($A$416="","",IF(L416=0,"",(L417+L419)/L416))</f>
        <v/>
      </c>
      <c r="M420" s="19">
        <f>IF($A$416="","",IF(M416=0,"",(M417+M419)/M416))</f>
        <v/>
      </c>
      <c r="N420" s="19">
        <f>IF($A$416="","",IF(N416=0,"",(N417+N419)/N416))</f>
        <v/>
      </c>
    </row>
    <row r="421">
      <c r="B421">
        <f>IF($A$416="","","Status")</f>
        <v/>
      </c>
      <c r="C421">
        <f>IF($A$416="","",IF(C416=0,IF(C417+C418&gt;0,"Booked while off","Off"),IF(C420&gt;OverAbove,"Over",IF(C420&lt;UnderBelow,"Under","OK"))))</f>
        <v/>
      </c>
      <c r="D421">
        <f>IF($A$416="","",IF(D416=0,IF(D417+D418&gt;0,"Booked while off","Off"),IF(D420&gt;OverAbove,"Over",IF(D420&lt;UnderBelow,"Under","OK"))))</f>
        <v/>
      </c>
      <c r="E421">
        <f>IF($A$416="","",IF(E416=0,IF(E417+E418&gt;0,"Booked while off","Off"),IF(E420&gt;OverAbove,"Over",IF(E420&lt;UnderBelow,"Under","OK"))))</f>
        <v/>
      </c>
      <c r="F421">
        <f>IF($A$416="","",IF(F416=0,IF(F417+F418&gt;0,"Booked while off","Off"),IF(F420&gt;OverAbove,"Over",IF(F420&lt;UnderBelow,"Under","OK"))))</f>
        <v/>
      </c>
      <c r="G421">
        <f>IF($A$416="","",IF(G416=0,IF(G417+G418&gt;0,"Booked while off","Off"),IF(G420&gt;OverAbove,"Over",IF(G420&lt;UnderBelow,"Under","OK"))))</f>
        <v/>
      </c>
      <c r="H421">
        <f>IF($A$416="","",IF(H416=0,IF(H417+H418&gt;0,"Booked while off","Off"),IF(H420&gt;OverAbove,"Over",IF(H420&lt;UnderBelow,"Under","OK"))))</f>
        <v/>
      </c>
      <c r="I421">
        <f>IF($A$416="","",IF(I416=0,IF(I417+I418&gt;0,"Booked while off","Off"),IF(I420&gt;OverAbove,"Over",IF(I420&lt;UnderBelow,"Under","OK"))))</f>
        <v/>
      </c>
      <c r="J421">
        <f>IF($A$416="","",IF(J416=0,IF(J417+J418&gt;0,"Booked while off","Off"),IF(J420&gt;OverAbove,"Over",IF(J420&lt;UnderBelow,"Under","OK"))))</f>
        <v/>
      </c>
      <c r="K421">
        <f>IF($A$416="","",IF(K416=0,IF(K417+K418&gt;0,"Booked while off","Off"),IF(K420&gt;OverAbove,"Over",IF(K420&lt;UnderBelow,"Under","OK"))))</f>
        <v/>
      </c>
      <c r="L421">
        <f>IF($A$416="","",IF(L416=0,IF(L417+L418&gt;0,"Booked while off","Off"),IF(L420&gt;OverAbove,"Over",IF(L420&lt;UnderBelow,"Under","OK"))))</f>
        <v/>
      </c>
      <c r="M421">
        <f>IF($A$416="","",IF(M416=0,IF(M417+M418&gt;0,"Booked while off","Off"),IF(M420&gt;OverAbove,"Over",IF(M420&lt;UnderBelow,"Under","OK"))))</f>
        <v/>
      </c>
      <c r="N421">
        <f>IF($A$416="","",IF(N416=0,IF(N417+N418&gt;0,"Booked while off","Off"),IF(N420&gt;OverAbove,"Over",IF(N420&lt;UnderBelow,"Under","OK"))))</f>
        <v/>
      </c>
    </row>
    <row r="422"/>
    <row r="423">
      <c r="A423" s="2" t="inlineStr">
        <is>
          <t>Agency total</t>
        </is>
      </c>
      <c r="B423" t="inlineStr">
        <is>
          <t>Available</t>
        </is>
      </c>
      <c r="C423" s="18">
        <f>SUMPRODUCT((People!$A$3:$A$62&lt;&gt;"")*(People!$C$3:$C$62-Leave!B$3:B$62*HoursPerDay&gt;0)*(People!$C$3:$C$62-Leave!B$3:B$62*HoursPerDay))</f>
        <v/>
      </c>
      <c r="D423" s="18">
        <f>SUMPRODUCT((People!$A$3:$A$62&lt;&gt;"")*(People!$C$3:$C$62-Leave!C$3:C$62*HoursPerDay&gt;0)*(People!$C$3:$C$62-Leave!C$3:C$62*HoursPerDay))</f>
        <v/>
      </c>
      <c r="E423" s="18">
        <f>SUMPRODUCT((People!$A$3:$A$62&lt;&gt;"")*(People!$C$3:$C$62-Leave!D$3:D$62*HoursPerDay&gt;0)*(People!$C$3:$C$62-Leave!D$3:D$62*HoursPerDay))</f>
        <v/>
      </c>
      <c r="F423" s="18">
        <f>SUMPRODUCT((People!$A$3:$A$62&lt;&gt;"")*(People!$C$3:$C$62-Leave!E$3:E$62*HoursPerDay&gt;0)*(People!$C$3:$C$62-Leave!E$3:E$62*HoursPerDay))</f>
        <v/>
      </c>
      <c r="G423" s="18">
        <f>SUMPRODUCT((People!$A$3:$A$62&lt;&gt;"")*(People!$C$3:$C$62-Leave!F$3:F$62*HoursPerDay&gt;0)*(People!$C$3:$C$62-Leave!F$3:F$62*HoursPerDay))</f>
        <v/>
      </c>
      <c r="H423" s="18">
        <f>SUMPRODUCT((People!$A$3:$A$62&lt;&gt;"")*(People!$C$3:$C$62-Leave!G$3:G$62*HoursPerDay&gt;0)*(People!$C$3:$C$62-Leave!G$3:G$62*HoursPerDay))</f>
        <v/>
      </c>
      <c r="I423" s="18">
        <f>SUMPRODUCT((People!$A$3:$A$62&lt;&gt;"")*(People!$C$3:$C$62-Leave!H$3:H$62*HoursPerDay&gt;0)*(People!$C$3:$C$62-Leave!H$3:H$62*HoursPerDay))</f>
        <v/>
      </c>
      <c r="J423" s="18">
        <f>SUMPRODUCT((People!$A$3:$A$62&lt;&gt;"")*(People!$C$3:$C$62-Leave!I$3:I$62*HoursPerDay&gt;0)*(People!$C$3:$C$62-Leave!I$3:I$62*HoursPerDay))</f>
        <v/>
      </c>
      <c r="K423" s="18">
        <f>SUMPRODUCT((People!$A$3:$A$62&lt;&gt;"")*(People!$C$3:$C$62-Leave!J$3:J$62*HoursPerDay&gt;0)*(People!$C$3:$C$62-Leave!J$3:J$62*HoursPerDay))</f>
        <v/>
      </c>
      <c r="L423" s="18">
        <f>SUMPRODUCT((People!$A$3:$A$62&lt;&gt;"")*(People!$C$3:$C$62-Leave!K$3:K$62*HoursPerDay&gt;0)*(People!$C$3:$C$62-Leave!K$3:K$62*HoursPerDay))</f>
        <v/>
      </c>
      <c r="M423" s="18">
        <f>SUMPRODUCT((People!$A$3:$A$62&lt;&gt;"")*(People!$C$3:$C$62-Leave!L$3:L$62*HoursPerDay&gt;0)*(People!$C$3:$C$62-Leave!L$3:L$62*HoursPerDay))</f>
        <v/>
      </c>
      <c r="N423" s="18">
        <f>SUMPRODUCT((People!$A$3:$A$62&lt;&gt;"")*(People!$C$3:$C$62-Leave!M$3:M$62*HoursPerDay&gt;0)*(People!$C$3:$C$62-Leave!M$3:M$62*HoursPerDay))</f>
        <v/>
      </c>
    </row>
    <row r="424">
      <c r="B424" t="inlineStr">
        <is>
          <t>Confirmed</t>
        </is>
      </c>
      <c r="C424" s="18">
        <f>SUMIFS(Plan!E$3:E$302,Plan!$C$3:$C$302,"Confirmed")</f>
        <v/>
      </c>
      <c r="D424" s="18">
        <f>SUMIFS(Plan!F$3:F$302,Plan!$C$3:$C$302,"Confirmed")</f>
        <v/>
      </c>
      <c r="E424" s="18">
        <f>SUMIFS(Plan!G$3:G$302,Plan!$C$3:$C$302,"Confirmed")</f>
        <v/>
      </c>
      <c r="F424" s="18">
        <f>SUMIFS(Plan!H$3:H$302,Plan!$C$3:$C$302,"Confirmed")</f>
        <v/>
      </c>
      <c r="G424" s="18">
        <f>SUMIFS(Plan!I$3:I$302,Plan!$C$3:$C$302,"Confirmed")</f>
        <v/>
      </c>
      <c r="H424" s="18">
        <f>SUMIFS(Plan!J$3:J$302,Plan!$C$3:$C$302,"Confirmed")</f>
        <v/>
      </c>
      <c r="I424" s="18">
        <f>SUMIFS(Plan!K$3:K$302,Plan!$C$3:$C$302,"Confirmed")</f>
        <v/>
      </c>
      <c r="J424" s="18">
        <f>SUMIFS(Plan!L$3:L$302,Plan!$C$3:$C$302,"Confirmed")</f>
        <v/>
      </c>
      <c r="K424" s="18">
        <f>SUMIFS(Plan!M$3:M$302,Plan!$C$3:$C$302,"Confirmed")</f>
        <v/>
      </c>
      <c r="L424" s="18">
        <f>SUMIFS(Plan!N$3:N$302,Plan!$C$3:$C$302,"Confirmed")</f>
        <v/>
      </c>
      <c r="M424" s="18">
        <f>SUMIFS(Plan!O$3:O$302,Plan!$C$3:$C$302,"Confirmed")</f>
        <v/>
      </c>
      <c r="N424" s="18">
        <f>SUMIFS(Plan!P$3:P$302,Plan!$C$3:$C$302,"Confirmed")</f>
        <v/>
      </c>
    </row>
    <row r="425">
      <c r="B425" t="inlineStr">
        <is>
          <t>Tentative</t>
        </is>
      </c>
      <c r="C425" s="18">
        <f>SUMIFS(Plan!E$3:E$302,Plan!$C$3:$C$302,"Tentative")</f>
        <v/>
      </c>
      <c r="D425" s="18">
        <f>SUMIFS(Plan!F$3:F$302,Plan!$C$3:$C$302,"Tentative")</f>
        <v/>
      </c>
      <c r="E425" s="18">
        <f>SUMIFS(Plan!G$3:G$302,Plan!$C$3:$C$302,"Tentative")</f>
        <v/>
      </c>
      <c r="F425" s="18">
        <f>SUMIFS(Plan!H$3:H$302,Plan!$C$3:$C$302,"Tentative")</f>
        <v/>
      </c>
      <c r="G425" s="18">
        <f>SUMIFS(Plan!I$3:I$302,Plan!$C$3:$C$302,"Tentative")</f>
        <v/>
      </c>
      <c r="H425" s="18">
        <f>SUMIFS(Plan!J$3:J$302,Plan!$C$3:$C$302,"Tentative")</f>
        <v/>
      </c>
      <c r="I425" s="18">
        <f>SUMIFS(Plan!K$3:K$302,Plan!$C$3:$C$302,"Tentative")</f>
        <v/>
      </c>
      <c r="J425" s="18">
        <f>SUMIFS(Plan!L$3:L$302,Plan!$C$3:$C$302,"Tentative")</f>
        <v/>
      </c>
      <c r="K425" s="18">
        <f>SUMIFS(Plan!M$3:M$302,Plan!$C$3:$C$302,"Tentative")</f>
        <v/>
      </c>
      <c r="L425" s="18">
        <f>SUMIFS(Plan!N$3:N$302,Plan!$C$3:$C$302,"Tentative")</f>
        <v/>
      </c>
      <c r="M425" s="18">
        <f>SUMIFS(Plan!O$3:O$302,Plan!$C$3:$C$302,"Tentative")</f>
        <v/>
      </c>
      <c r="N425" s="18">
        <f>SUMIFS(Plan!P$3:P$302,Plan!$C$3:$C$302,"Tentative")</f>
        <v/>
      </c>
    </row>
    <row r="426">
      <c r="B426" t="inlineStr">
        <is>
          <t>Weighted tentative</t>
        </is>
      </c>
      <c r="C426" s="18">
        <f>SUMPRODUCT((Plan!$C$3:$C$302="Tentative")*Plan!E$3:E$302*Plan!$D$3:$D$302)</f>
        <v/>
      </c>
      <c r="D426" s="18">
        <f>SUMPRODUCT((Plan!$C$3:$C$302="Tentative")*Plan!F$3:F$302*Plan!$D$3:$D$302)</f>
        <v/>
      </c>
      <c r="E426" s="18">
        <f>SUMPRODUCT((Plan!$C$3:$C$302="Tentative")*Plan!G$3:G$302*Plan!$D$3:$D$302)</f>
        <v/>
      </c>
      <c r="F426" s="18">
        <f>SUMPRODUCT((Plan!$C$3:$C$302="Tentative")*Plan!H$3:H$302*Plan!$D$3:$D$302)</f>
        <v/>
      </c>
      <c r="G426" s="18">
        <f>SUMPRODUCT((Plan!$C$3:$C$302="Tentative")*Plan!I$3:I$302*Plan!$D$3:$D$302)</f>
        <v/>
      </c>
      <c r="H426" s="18">
        <f>SUMPRODUCT((Plan!$C$3:$C$302="Tentative")*Plan!J$3:J$302*Plan!$D$3:$D$302)</f>
        <v/>
      </c>
      <c r="I426" s="18">
        <f>SUMPRODUCT((Plan!$C$3:$C$302="Tentative")*Plan!K$3:K$302*Plan!$D$3:$D$302)</f>
        <v/>
      </c>
      <c r="J426" s="18">
        <f>SUMPRODUCT((Plan!$C$3:$C$302="Tentative")*Plan!L$3:L$302*Plan!$D$3:$D$302)</f>
        <v/>
      </c>
      <c r="K426" s="18">
        <f>SUMPRODUCT((Plan!$C$3:$C$302="Tentative")*Plan!M$3:M$302*Plan!$D$3:$D$302)</f>
        <v/>
      </c>
      <c r="L426" s="18">
        <f>SUMPRODUCT((Plan!$C$3:$C$302="Tentative")*Plan!N$3:N$302*Plan!$D$3:$D$302)</f>
        <v/>
      </c>
      <c r="M426" s="18">
        <f>SUMPRODUCT((Plan!$C$3:$C$302="Tentative")*Plan!O$3:O$302*Plan!$D$3:$D$302)</f>
        <v/>
      </c>
      <c r="N426" s="18">
        <f>SUMPRODUCT((Plan!$C$3:$C$302="Tentative")*Plan!P$3:P$302*Plan!$D$3:$D$302)</f>
        <v/>
      </c>
    </row>
    <row r="427">
      <c r="B427" t="inlineStr">
        <is>
          <t>% booked (confirmed + weighted)</t>
        </is>
      </c>
      <c r="C427" s="19">
        <f>IF(FALSE,"",IF(C423=0,"",(C424+C426)/C423))</f>
        <v/>
      </c>
      <c r="D427" s="19">
        <f>IF(FALSE,"",IF(D423=0,"",(D424+D426)/D423))</f>
        <v/>
      </c>
      <c r="E427" s="19">
        <f>IF(FALSE,"",IF(E423=0,"",(E424+E426)/E423))</f>
        <v/>
      </c>
      <c r="F427" s="19">
        <f>IF(FALSE,"",IF(F423=0,"",(F424+F426)/F423))</f>
        <v/>
      </c>
      <c r="G427" s="19">
        <f>IF(FALSE,"",IF(G423=0,"",(G424+G426)/G423))</f>
        <v/>
      </c>
      <c r="H427" s="19">
        <f>IF(FALSE,"",IF(H423=0,"",(H424+H426)/H423))</f>
        <v/>
      </c>
      <c r="I427" s="19">
        <f>IF(FALSE,"",IF(I423=0,"",(I424+I426)/I423))</f>
        <v/>
      </c>
      <c r="J427" s="19">
        <f>IF(FALSE,"",IF(J423=0,"",(J424+J426)/J423))</f>
        <v/>
      </c>
      <c r="K427" s="19">
        <f>IF(FALSE,"",IF(K423=0,"",(K424+K426)/K423))</f>
        <v/>
      </c>
      <c r="L427" s="19">
        <f>IF(FALSE,"",IF(L423=0,"",(L424+L426)/L423))</f>
        <v/>
      </c>
      <c r="M427" s="19">
        <f>IF(FALSE,"",IF(M423=0,"",(M424+M426)/M423))</f>
        <v/>
      </c>
      <c r="N427" s="19">
        <f>IF(FALSE,"",IF(N423=0,"",(N424+N426)/N423))</f>
        <v/>
      </c>
    </row>
    <row r="428">
      <c r="B428" t="inlineStr">
        <is>
          <t>Status</t>
        </is>
      </c>
      <c r="C428">
        <f>IF(FALSE,"",IF(C423=0,IF(C424+C425&gt;0,"Booked while off","Off"),IF(C427&gt;OverAbove,"Over",IF(C427&lt;UnderBelow,"Under","OK"))))</f>
        <v/>
      </c>
      <c r="D428">
        <f>IF(FALSE,"",IF(D423=0,IF(D424+D425&gt;0,"Booked while off","Off"),IF(D427&gt;OverAbove,"Over",IF(D427&lt;UnderBelow,"Under","OK"))))</f>
        <v/>
      </c>
      <c r="E428">
        <f>IF(FALSE,"",IF(E423=0,IF(E424+E425&gt;0,"Booked while off","Off"),IF(E427&gt;OverAbove,"Over",IF(E427&lt;UnderBelow,"Under","OK"))))</f>
        <v/>
      </c>
      <c r="F428">
        <f>IF(FALSE,"",IF(F423=0,IF(F424+F425&gt;0,"Booked while off","Off"),IF(F427&gt;OverAbove,"Over",IF(F427&lt;UnderBelow,"Under","OK"))))</f>
        <v/>
      </c>
      <c r="G428">
        <f>IF(FALSE,"",IF(G423=0,IF(G424+G425&gt;0,"Booked while off","Off"),IF(G427&gt;OverAbove,"Over",IF(G427&lt;UnderBelow,"Under","OK"))))</f>
        <v/>
      </c>
      <c r="H428">
        <f>IF(FALSE,"",IF(H423=0,IF(H424+H425&gt;0,"Booked while off","Off"),IF(H427&gt;OverAbove,"Over",IF(H427&lt;UnderBelow,"Under","OK"))))</f>
        <v/>
      </c>
      <c r="I428">
        <f>IF(FALSE,"",IF(I423=0,IF(I424+I425&gt;0,"Booked while off","Off"),IF(I427&gt;OverAbove,"Over",IF(I427&lt;UnderBelow,"Under","OK"))))</f>
        <v/>
      </c>
      <c r="J428">
        <f>IF(FALSE,"",IF(J423=0,IF(J424+J425&gt;0,"Booked while off","Off"),IF(J427&gt;OverAbove,"Over",IF(J427&lt;UnderBelow,"Under","OK"))))</f>
        <v/>
      </c>
      <c r="K428">
        <f>IF(FALSE,"",IF(K423=0,IF(K424+K425&gt;0,"Booked while off","Off"),IF(K427&gt;OverAbove,"Over",IF(K427&lt;UnderBelow,"Under","OK"))))</f>
        <v/>
      </c>
      <c r="L428">
        <f>IF(FALSE,"",IF(L423=0,IF(L424+L425&gt;0,"Booked while off","Off"),IF(L427&gt;OverAbove,"Over",IF(L427&lt;UnderBelow,"Under","OK"))))</f>
        <v/>
      </c>
      <c r="M428">
        <f>IF(FALSE,"",IF(M423=0,IF(M424+M425&gt;0,"Booked while off","Off"),IF(M427&gt;OverAbove,"Over",IF(M427&lt;UnderBelow,"Under","OK"))))</f>
        <v/>
      </c>
      <c r="N428">
        <f>IF(FALSE,"",IF(N423=0,IF(N424+N425&gt;0,"Booked while off","Off"),IF(N427&gt;OverAbove,"Over",IF(N427&lt;UnderBelow,"Under","OK"))))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conditionalFormatting sqref="C3:N428">
    <cfRule type="expression" priority="1" dxfId="0" stopIfTrue="0">
      <formula>C3="Over"</formula>
    </cfRule>
    <cfRule type="expression" priority="2" dxfId="1" stopIfTrue="0">
      <formula>C3="Booked while off"</formula>
    </cfRule>
    <cfRule type="expression" priority="3" dxfId="2" stopIfTrue="0">
      <formula>C3="Under"</formula>
    </cfRule>
    <cfRule type="expression" priority="4" dxfId="3" stopIfTrue="0">
      <formula>C3="Off"</formula>
    </cfRule>
  </conditionalFormatting>
  <pageMargins left="0.75" right="0.75" top="1" bottom="1" header="0.5" footer="0.5"/>
  <pageSetup orientation="landscape" fitToHeight="0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F4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2" customWidth="1" min="2" max="2"/>
    <col width="12" customWidth="1" min="3" max="3"/>
  </cols>
  <sheetData>
    <row r="1">
      <c r="A1" s="5" t="inlineStr">
        <is>
          <t>Project timeline: hours each project needs, by week (shaded weeks have work booked)</t>
        </is>
      </c>
      <c r="U1" s="2" t="inlineStr">
        <is>
          <t>Helper: week numbers with hours</t>
        </is>
      </c>
    </row>
    <row r="2">
      <c r="A2" s="11" t="inlineStr">
        <is>
          <t>Project</t>
        </is>
      </c>
      <c r="B2" s="11" t="inlineStr">
        <is>
          <t>Status</t>
        </is>
      </c>
      <c r="C2" s="11" t="inlineStr">
        <is>
          <t>Probability</t>
        </is>
      </c>
      <c r="D2" s="13">
        <f>StartWeek+0</f>
        <v/>
      </c>
      <c r="E2" s="13">
        <f>StartWeek+7</f>
        <v/>
      </c>
      <c r="F2" s="13">
        <f>StartWeek+14</f>
        <v/>
      </c>
      <c r="G2" s="13">
        <f>StartWeek+21</f>
        <v/>
      </c>
      <c r="H2" s="13">
        <f>StartWeek+28</f>
        <v/>
      </c>
      <c r="I2" s="13">
        <f>StartWeek+35</f>
        <v/>
      </c>
      <c r="J2" s="13">
        <f>StartWeek+42</f>
        <v/>
      </c>
      <c r="K2" s="13">
        <f>StartWeek+49</f>
        <v/>
      </c>
      <c r="L2" s="13">
        <f>StartWeek+56</f>
        <v/>
      </c>
      <c r="M2" s="13">
        <f>StartWeek+63</f>
        <v/>
      </c>
      <c r="N2" s="13">
        <f>StartWeek+70</f>
        <v/>
      </c>
      <c r="O2" s="13">
        <f>StartWeek+77</f>
        <v/>
      </c>
      <c r="P2" s="11" t="inlineStr">
        <is>
          <t>Total hours</t>
        </is>
      </c>
      <c r="Q2" s="11" t="inlineStr">
        <is>
          <t>Weighted hours</t>
        </is>
      </c>
      <c r="R2" s="11" t="inlineStr">
        <is>
          <t>First week</t>
        </is>
      </c>
      <c r="S2" s="11" t="inlineStr">
        <is>
          <t>Last week</t>
        </is>
      </c>
      <c r="U2" s="11" t="n">
        <v>1</v>
      </c>
      <c r="V2" s="11" t="n">
        <v>2</v>
      </c>
      <c r="W2" s="11" t="n">
        <v>3</v>
      </c>
      <c r="X2" s="11" t="n">
        <v>4</v>
      </c>
      <c r="Y2" s="11" t="n">
        <v>5</v>
      </c>
      <c r="Z2" s="11" t="n">
        <v>6</v>
      </c>
      <c r="AA2" s="11" t="n">
        <v>7</v>
      </c>
      <c r="AB2" s="11" t="n">
        <v>8</v>
      </c>
      <c r="AC2" s="11" t="n">
        <v>9</v>
      </c>
      <c r="AD2" s="11" t="n">
        <v>10</v>
      </c>
      <c r="AE2" s="11" t="n">
        <v>11</v>
      </c>
      <c r="AF2" s="11" t="n">
        <v>12</v>
      </c>
    </row>
    <row r="3">
      <c r="A3">
        <f>IF(Projects!$A3="","",Projects!$A3)</f>
        <v/>
      </c>
      <c r="B3">
        <f>IF($A3="","",IF(Projects!$C3="","",Projects!$C3))</f>
        <v/>
      </c>
      <c r="C3" s="16">
        <f>IF($A3="","",Projects!$E3)</f>
        <v/>
      </c>
      <c r="D3" s="20">
        <f>IF($A3="","",SUMIFS(Plan!E$3:E$302,Plan!$B$3:$B$302,$A3))</f>
        <v/>
      </c>
      <c r="E3" s="20">
        <f>IF($A3="","",SUMIFS(Plan!F$3:F$302,Plan!$B$3:$B$302,$A3))</f>
        <v/>
      </c>
      <c r="F3" s="20">
        <f>IF($A3="","",SUMIFS(Plan!G$3:G$302,Plan!$B$3:$B$302,$A3))</f>
        <v/>
      </c>
      <c r="G3" s="20">
        <f>IF($A3="","",SUMIFS(Plan!H$3:H$302,Plan!$B$3:$B$302,$A3))</f>
        <v/>
      </c>
      <c r="H3" s="20">
        <f>IF($A3="","",SUMIFS(Plan!I$3:I$302,Plan!$B$3:$B$302,$A3))</f>
        <v/>
      </c>
      <c r="I3" s="20">
        <f>IF($A3="","",SUMIFS(Plan!J$3:J$302,Plan!$B$3:$B$302,$A3))</f>
        <v/>
      </c>
      <c r="J3" s="20">
        <f>IF($A3="","",SUMIFS(Plan!K$3:K$302,Plan!$B$3:$B$302,$A3))</f>
        <v/>
      </c>
      <c r="K3" s="20">
        <f>IF($A3="","",SUMIFS(Plan!L$3:L$302,Plan!$B$3:$B$302,$A3))</f>
        <v/>
      </c>
      <c r="L3" s="20">
        <f>IF($A3="","",SUMIFS(Plan!M$3:M$302,Plan!$B$3:$B$302,$A3))</f>
        <v/>
      </c>
      <c r="M3" s="20">
        <f>IF($A3="","",SUMIFS(Plan!N$3:N$302,Plan!$B$3:$B$302,$A3))</f>
        <v/>
      </c>
      <c r="N3" s="20">
        <f>IF($A3="","",SUMIFS(Plan!O$3:O$302,Plan!$B$3:$B$302,$A3))</f>
        <v/>
      </c>
      <c r="O3" s="20">
        <f>IF($A3="","",SUMIFS(Plan!P$3:P$302,Plan!$B$3:$B$302,$A3))</f>
        <v/>
      </c>
      <c r="P3" s="18">
        <f>IF($A3="","",SUM(D3:O3))</f>
        <v/>
      </c>
      <c r="Q3" s="18">
        <f>IF($A3="","",P3*C3)</f>
        <v/>
      </c>
      <c r="R3">
        <f>IF(COUNTIFS(U3:AF3,"&gt;0")=0,"",MIN(U3:AF3))</f>
        <v/>
      </c>
      <c r="S3">
        <f>IF(COUNTIFS(U3:AF3,"&gt;0")=0,"",MAX(U3:AF3))</f>
        <v/>
      </c>
      <c r="U3" s="21">
        <f>IF($A3="","",IF(D3&gt;0,1,""))</f>
        <v/>
      </c>
      <c r="V3" s="21">
        <f>IF($A3="","",IF(E3&gt;0,2,""))</f>
        <v/>
      </c>
      <c r="W3" s="21">
        <f>IF($A3="","",IF(F3&gt;0,3,""))</f>
        <v/>
      </c>
      <c r="X3" s="21">
        <f>IF($A3="","",IF(G3&gt;0,4,""))</f>
        <v/>
      </c>
      <c r="Y3" s="21">
        <f>IF($A3="","",IF(H3&gt;0,5,""))</f>
        <v/>
      </c>
      <c r="Z3" s="21">
        <f>IF($A3="","",IF(I3&gt;0,6,""))</f>
        <v/>
      </c>
      <c r="AA3" s="21">
        <f>IF($A3="","",IF(J3&gt;0,7,""))</f>
        <v/>
      </c>
      <c r="AB3" s="21">
        <f>IF($A3="","",IF(K3&gt;0,8,""))</f>
        <v/>
      </c>
      <c r="AC3" s="21">
        <f>IF($A3="","",IF(L3&gt;0,9,""))</f>
        <v/>
      </c>
      <c r="AD3" s="21">
        <f>IF($A3="","",IF(M3&gt;0,10,""))</f>
        <v/>
      </c>
      <c r="AE3" s="21">
        <f>IF($A3="","",IF(N3&gt;0,11,""))</f>
        <v/>
      </c>
      <c r="AF3" s="21">
        <f>IF($A3="","",IF(O3&gt;0,12,""))</f>
        <v/>
      </c>
    </row>
    <row r="4">
      <c r="A4">
        <f>IF(Projects!$A4="","",Projects!$A4)</f>
        <v/>
      </c>
      <c r="B4">
        <f>IF($A4="","",IF(Projects!$C4="","",Projects!$C4))</f>
        <v/>
      </c>
      <c r="C4" s="16">
        <f>IF($A4="","",Projects!$E4)</f>
        <v/>
      </c>
      <c r="D4" s="20">
        <f>IF($A4="","",SUMIFS(Plan!E$3:E$302,Plan!$B$3:$B$302,$A4))</f>
        <v/>
      </c>
      <c r="E4" s="20">
        <f>IF($A4="","",SUMIFS(Plan!F$3:F$302,Plan!$B$3:$B$302,$A4))</f>
        <v/>
      </c>
      <c r="F4" s="20">
        <f>IF($A4="","",SUMIFS(Plan!G$3:G$302,Plan!$B$3:$B$302,$A4))</f>
        <v/>
      </c>
      <c r="G4" s="20">
        <f>IF($A4="","",SUMIFS(Plan!H$3:H$302,Plan!$B$3:$B$302,$A4))</f>
        <v/>
      </c>
      <c r="H4" s="20">
        <f>IF($A4="","",SUMIFS(Plan!I$3:I$302,Plan!$B$3:$B$302,$A4))</f>
        <v/>
      </c>
      <c r="I4" s="20">
        <f>IF($A4="","",SUMIFS(Plan!J$3:J$302,Plan!$B$3:$B$302,$A4))</f>
        <v/>
      </c>
      <c r="J4" s="20">
        <f>IF($A4="","",SUMIFS(Plan!K$3:K$302,Plan!$B$3:$B$302,$A4))</f>
        <v/>
      </c>
      <c r="K4" s="20">
        <f>IF($A4="","",SUMIFS(Plan!L$3:L$302,Plan!$B$3:$B$302,$A4))</f>
        <v/>
      </c>
      <c r="L4" s="20">
        <f>IF($A4="","",SUMIFS(Plan!M$3:M$302,Plan!$B$3:$B$302,$A4))</f>
        <v/>
      </c>
      <c r="M4" s="20">
        <f>IF($A4="","",SUMIFS(Plan!N$3:N$302,Plan!$B$3:$B$302,$A4))</f>
        <v/>
      </c>
      <c r="N4" s="20">
        <f>IF($A4="","",SUMIFS(Plan!O$3:O$302,Plan!$B$3:$B$302,$A4))</f>
        <v/>
      </c>
      <c r="O4" s="20">
        <f>IF($A4="","",SUMIFS(Plan!P$3:P$302,Plan!$B$3:$B$302,$A4))</f>
        <v/>
      </c>
      <c r="P4" s="18">
        <f>IF($A4="","",SUM(D4:O4))</f>
        <v/>
      </c>
      <c r="Q4" s="18">
        <f>IF($A4="","",P4*C4)</f>
        <v/>
      </c>
      <c r="R4">
        <f>IF(COUNTIFS(U4:AF4,"&gt;0")=0,"",MIN(U4:AF4))</f>
        <v/>
      </c>
      <c r="S4">
        <f>IF(COUNTIFS(U4:AF4,"&gt;0")=0,"",MAX(U4:AF4))</f>
        <v/>
      </c>
      <c r="U4" s="21">
        <f>IF($A4="","",IF(D4&gt;0,1,""))</f>
        <v/>
      </c>
      <c r="V4" s="21">
        <f>IF($A4="","",IF(E4&gt;0,2,""))</f>
        <v/>
      </c>
      <c r="W4" s="21">
        <f>IF($A4="","",IF(F4&gt;0,3,""))</f>
        <v/>
      </c>
      <c r="X4" s="21">
        <f>IF($A4="","",IF(G4&gt;0,4,""))</f>
        <v/>
      </c>
      <c r="Y4" s="21">
        <f>IF($A4="","",IF(H4&gt;0,5,""))</f>
        <v/>
      </c>
      <c r="Z4" s="21">
        <f>IF($A4="","",IF(I4&gt;0,6,""))</f>
        <v/>
      </c>
      <c r="AA4" s="21">
        <f>IF($A4="","",IF(J4&gt;0,7,""))</f>
        <v/>
      </c>
      <c r="AB4" s="21">
        <f>IF($A4="","",IF(K4&gt;0,8,""))</f>
        <v/>
      </c>
      <c r="AC4" s="21">
        <f>IF($A4="","",IF(L4&gt;0,9,""))</f>
        <v/>
      </c>
      <c r="AD4" s="21">
        <f>IF($A4="","",IF(M4&gt;0,10,""))</f>
        <v/>
      </c>
      <c r="AE4" s="21">
        <f>IF($A4="","",IF(N4&gt;0,11,""))</f>
        <v/>
      </c>
      <c r="AF4" s="21">
        <f>IF($A4="","",IF(O4&gt;0,12,""))</f>
        <v/>
      </c>
    </row>
    <row r="5">
      <c r="A5">
        <f>IF(Projects!$A5="","",Projects!$A5)</f>
        <v/>
      </c>
      <c r="B5">
        <f>IF($A5="","",IF(Projects!$C5="","",Projects!$C5))</f>
        <v/>
      </c>
      <c r="C5" s="16">
        <f>IF($A5="","",Projects!$E5)</f>
        <v/>
      </c>
      <c r="D5" s="20">
        <f>IF($A5="","",SUMIFS(Plan!E$3:E$302,Plan!$B$3:$B$302,$A5))</f>
        <v/>
      </c>
      <c r="E5" s="20">
        <f>IF($A5="","",SUMIFS(Plan!F$3:F$302,Plan!$B$3:$B$302,$A5))</f>
        <v/>
      </c>
      <c r="F5" s="20">
        <f>IF($A5="","",SUMIFS(Plan!G$3:G$302,Plan!$B$3:$B$302,$A5))</f>
        <v/>
      </c>
      <c r="G5" s="20">
        <f>IF($A5="","",SUMIFS(Plan!H$3:H$302,Plan!$B$3:$B$302,$A5))</f>
        <v/>
      </c>
      <c r="H5" s="20">
        <f>IF($A5="","",SUMIFS(Plan!I$3:I$302,Plan!$B$3:$B$302,$A5))</f>
        <v/>
      </c>
      <c r="I5" s="20">
        <f>IF($A5="","",SUMIFS(Plan!J$3:J$302,Plan!$B$3:$B$302,$A5))</f>
        <v/>
      </c>
      <c r="J5" s="20">
        <f>IF($A5="","",SUMIFS(Plan!K$3:K$302,Plan!$B$3:$B$302,$A5))</f>
        <v/>
      </c>
      <c r="K5" s="20">
        <f>IF($A5="","",SUMIFS(Plan!L$3:L$302,Plan!$B$3:$B$302,$A5))</f>
        <v/>
      </c>
      <c r="L5" s="20">
        <f>IF($A5="","",SUMIFS(Plan!M$3:M$302,Plan!$B$3:$B$302,$A5))</f>
        <v/>
      </c>
      <c r="M5" s="20">
        <f>IF($A5="","",SUMIFS(Plan!N$3:N$302,Plan!$B$3:$B$302,$A5))</f>
        <v/>
      </c>
      <c r="N5" s="20">
        <f>IF($A5="","",SUMIFS(Plan!O$3:O$302,Plan!$B$3:$B$302,$A5))</f>
        <v/>
      </c>
      <c r="O5" s="20">
        <f>IF($A5="","",SUMIFS(Plan!P$3:P$302,Plan!$B$3:$B$302,$A5))</f>
        <v/>
      </c>
      <c r="P5" s="18">
        <f>IF($A5="","",SUM(D5:O5))</f>
        <v/>
      </c>
      <c r="Q5" s="18">
        <f>IF($A5="","",P5*C5)</f>
        <v/>
      </c>
      <c r="R5">
        <f>IF(COUNTIFS(U5:AF5,"&gt;0")=0,"",MIN(U5:AF5))</f>
        <v/>
      </c>
      <c r="S5">
        <f>IF(COUNTIFS(U5:AF5,"&gt;0")=0,"",MAX(U5:AF5))</f>
        <v/>
      </c>
      <c r="U5" s="21">
        <f>IF($A5="","",IF(D5&gt;0,1,""))</f>
        <v/>
      </c>
      <c r="V5" s="21">
        <f>IF($A5="","",IF(E5&gt;0,2,""))</f>
        <v/>
      </c>
      <c r="W5" s="21">
        <f>IF($A5="","",IF(F5&gt;0,3,""))</f>
        <v/>
      </c>
      <c r="X5" s="21">
        <f>IF($A5="","",IF(G5&gt;0,4,""))</f>
        <v/>
      </c>
      <c r="Y5" s="21">
        <f>IF($A5="","",IF(H5&gt;0,5,""))</f>
        <v/>
      </c>
      <c r="Z5" s="21">
        <f>IF($A5="","",IF(I5&gt;0,6,""))</f>
        <v/>
      </c>
      <c r="AA5" s="21">
        <f>IF($A5="","",IF(J5&gt;0,7,""))</f>
        <v/>
      </c>
      <c r="AB5" s="21">
        <f>IF($A5="","",IF(K5&gt;0,8,""))</f>
        <v/>
      </c>
      <c r="AC5" s="21">
        <f>IF($A5="","",IF(L5&gt;0,9,""))</f>
        <v/>
      </c>
      <c r="AD5" s="21">
        <f>IF($A5="","",IF(M5&gt;0,10,""))</f>
        <v/>
      </c>
      <c r="AE5" s="21">
        <f>IF($A5="","",IF(N5&gt;0,11,""))</f>
        <v/>
      </c>
      <c r="AF5" s="21">
        <f>IF($A5="","",IF(O5&gt;0,12,""))</f>
        <v/>
      </c>
    </row>
    <row r="6">
      <c r="A6">
        <f>IF(Projects!$A6="","",Projects!$A6)</f>
        <v/>
      </c>
      <c r="B6">
        <f>IF($A6="","",IF(Projects!$C6="","",Projects!$C6))</f>
        <v/>
      </c>
      <c r="C6" s="16">
        <f>IF($A6="","",Projects!$E6)</f>
        <v/>
      </c>
      <c r="D6" s="20">
        <f>IF($A6="","",SUMIFS(Plan!E$3:E$302,Plan!$B$3:$B$302,$A6))</f>
        <v/>
      </c>
      <c r="E6" s="20">
        <f>IF($A6="","",SUMIFS(Plan!F$3:F$302,Plan!$B$3:$B$302,$A6))</f>
        <v/>
      </c>
      <c r="F6" s="20">
        <f>IF($A6="","",SUMIFS(Plan!G$3:G$302,Plan!$B$3:$B$302,$A6))</f>
        <v/>
      </c>
      <c r="G6" s="20">
        <f>IF($A6="","",SUMIFS(Plan!H$3:H$302,Plan!$B$3:$B$302,$A6))</f>
        <v/>
      </c>
      <c r="H6" s="20">
        <f>IF($A6="","",SUMIFS(Plan!I$3:I$302,Plan!$B$3:$B$302,$A6))</f>
        <v/>
      </c>
      <c r="I6" s="20">
        <f>IF($A6="","",SUMIFS(Plan!J$3:J$302,Plan!$B$3:$B$302,$A6))</f>
        <v/>
      </c>
      <c r="J6" s="20">
        <f>IF($A6="","",SUMIFS(Plan!K$3:K$302,Plan!$B$3:$B$302,$A6))</f>
        <v/>
      </c>
      <c r="K6" s="20">
        <f>IF($A6="","",SUMIFS(Plan!L$3:L$302,Plan!$B$3:$B$302,$A6))</f>
        <v/>
      </c>
      <c r="L6" s="20">
        <f>IF($A6="","",SUMIFS(Plan!M$3:M$302,Plan!$B$3:$B$302,$A6))</f>
        <v/>
      </c>
      <c r="M6" s="20">
        <f>IF($A6="","",SUMIFS(Plan!N$3:N$302,Plan!$B$3:$B$302,$A6))</f>
        <v/>
      </c>
      <c r="N6" s="20">
        <f>IF($A6="","",SUMIFS(Plan!O$3:O$302,Plan!$B$3:$B$302,$A6))</f>
        <v/>
      </c>
      <c r="O6" s="20">
        <f>IF($A6="","",SUMIFS(Plan!P$3:P$302,Plan!$B$3:$B$302,$A6))</f>
        <v/>
      </c>
      <c r="P6" s="18">
        <f>IF($A6="","",SUM(D6:O6))</f>
        <v/>
      </c>
      <c r="Q6" s="18">
        <f>IF($A6="","",P6*C6)</f>
        <v/>
      </c>
      <c r="R6">
        <f>IF(COUNTIFS(U6:AF6,"&gt;0")=0,"",MIN(U6:AF6))</f>
        <v/>
      </c>
      <c r="S6">
        <f>IF(COUNTIFS(U6:AF6,"&gt;0")=0,"",MAX(U6:AF6))</f>
        <v/>
      </c>
      <c r="U6" s="21">
        <f>IF($A6="","",IF(D6&gt;0,1,""))</f>
        <v/>
      </c>
      <c r="V6" s="21">
        <f>IF($A6="","",IF(E6&gt;0,2,""))</f>
        <v/>
      </c>
      <c r="W6" s="21">
        <f>IF($A6="","",IF(F6&gt;0,3,""))</f>
        <v/>
      </c>
      <c r="X6" s="21">
        <f>IF($A6="","",IF(G6&gt;0,4,""))</f>
        <v/>
      </c>
      <c r="Y6" s="21">
        <f>IF($A6="","",IF(H6&gt;0,5,""))</f>
        <v/>
      </c>
      <c r="Z6" s="21">
        <f>IF($A6="","",IF(I6&gt;0,6,""))</f>
        <v/>
      </c>
      <c r="AA6" s="21">
        <f>IF($A6="","",IF(J6&gt;0,7,""))</f>
        <v/>
      </c>
      <c r="AB6" s="21">
        <f>IF($A6="","",IF(K6&gt;0,8,""))</f>
        <v/>
      </c>
      <c r="AC6" s="21">
        <f>IF($A6="","",IF(L6&gt;0,9,""))</f>
        <v/>
      </c>
      <c r="AD6" s="21">
        <f>IF($A6="","",IF(M6&gt;0,10,""))</f>
        <v/>
      </c>
      <c r="AE6" s="21">
        <f>IF($A6="","",IF(N6&gt;0,11,""))</f>
        <v/>
      </c>
      <c r="AF6" s="21">
        <f>IF($A6="","",IF(O6&gt;0,12,""))</f>
        <v/>
      </c>
    </row>
    <row r="7">
      <c r="A7">
        <f>IF(Projects!$A7="","",Projects!$A7)</f>
        <v/>
      </c>
      <c r="B7">
        <f>IF($A7="","",IF(Projects!$C7="","",Projects!$C7))</f>
        <v/>
      </c>
      <c r="C7" s="16">
        <f>IF($A7="","",Projects!$E7)</f>
        <v/>
      </c>
      <c r="D7" s="20">
        <f>IF($A7="","",SUMIFS(Plan!E$3:E$302,Plan!$B$3:$B$302,$A7))</f>
        <v/>
      </c>
      <c r="E7" s="20">
        <f>IF($A7="","",SUMIFS(Plan!F$3:F$302,Plan!$B$3:$B$302,$A7))</f>
        <v/>
      </c>
      <c r="F7" s="20">
        <f>IF($A7="","",SUMIFS(Plan!G$3:G$302,Plan!$B$3:$B$302,$A7))</f>
        <v/>
      </c>
      <c r="G7" s="20">
        <f>IF($A7="","",SUMIFS(Plan!H$3:H$302,Plan!$B$3:$B$302,$A7))</f>
        <v/>
      </c>
      <c r="H7" s="20">
        <f>IF($A7="","",SUMIFS(Plan!I$3:I$302,Plan!$B$3:$B$302,$A7))</f>
        <v/>
      </c>
      <c r="I7" s="20">
        <f>IF($A7="","",SUMIFS(Plan!J$3:J$302,Plan!$B$3:$B$302,$A7))</f>
        <v/>
      </c>
      <c r="J7" s="20">
        <f>IF($A7="","",SUMIFS(Plan!K$3:K$302,Plan!$B$3:$B$302,$A7))</f>
        <v/>
      </c>
      <c r="K7" s="20">
        <f>IF($A7="","",SUMIFS(Plan!L$3:L$302,Plan!$B$3:$B$302,$A7))</f>
        <v/>
      </c>
      <c r="L7" s="20">
        <f>IF($A7="","",SUMIFS(Plan!M$3:M$302,Plan!$B$3:$B$302,$A7))</f>
        <v/>
      </c>
      <c r="M7" s="20">
        <f>IF($A7="","",SUMIFS(Plan!N$3:N$302,Plan!$B$3:$B$302,$A7))</f>
        <v/>
      </c>
      <c r="N7" s="20">
        <f>IF($A7="","",SUMIFS(Plan!O$3:O$302,Plan!$B$3:$B$302,$A7))</f>
        <v/>
      </c>
      <c r="O7" s="20">
        <f>IF($A7="","",SUMIFS(Plan!P$3:P$302,Plan!$B$3:$B$302,$A7))</f>
        <v/>
      </c>
      <c r="P7" s="18">
        <f>IF($A7="","",SUM(D7:O7))</f>
        <v/>
      </c>
      <c r="Q7" s="18">
        <f>IF($A7="","",P7*C7)</f>
        <v/>
      </c>
      <c r="R7">
        <f>IF(COUNTIFS(U7:AF7,"&gt;0")=0,"",MIN(U7:AF7))</f>
        <v/>
      </c>
      <c r="S7">
        <f>IF(COUNTIFS(U7:AF7,"&gt;0")=0,"",MAX(U7:AF7))</f>
        <v/>
      </c>
      <c r="U7" s="21">
        <f>IF($A7="","",IF(D7&gt;0,1,""))</f>
        <v/>
      </c>
      <c r="V7" s="21">
        <f>IF($A7="","",IF(E7&gt;0,2,""))</f>
        <v/>
      </c>
      <c r="W7" s="21">
        <f>IF($A7="","",IF(F7&gt;0,3,""))</f>
        <v/>
      </c>
      <c r="X7" s="21">
        <f>IF($A7="","",IF(G7&gt;0,4,""))</f>
        <v/>
      </c>
      <c r="Y7" s="21">
        <f>IF($A7="","",IF(H7&gt;0,5,""))</f>
        <v/>
      </c>
      <c r="Z7" s="21">
        <f>IF($A7="","",IF(I7&gt;0,6,""))</f>
        <v/>
      </c>
      <c r="AA7" s="21">
        <f>IF($A7="","",IF(J7&gt;0,7,""))</f>
        <v/>
      </c>
      <c r="AB7" s="21">
        <f>IF($A7="","",IF(K7&gt;0,8,""))</f>
        <v/>
      </c>
      <c r="AC7" s="21">
        <f>IF($A7="","",IF(L7&gt;0,9,""))</f>
        <v/>
      </c>
      <c r="AD7" s="21">
        <f>IF($A7="","",IF(M7&gt;0,10,""))</f>
        <v/>
      </c>
      <c r="AE7" s="21">
        <f>IF($A7="","",IF(N7&gt;0,11,""))</f>
        <v/>
      </c>
      <c r="AF7" s="21">
        <f>IF($A7="","",IF(O7&gt;0,12,""))</f>
        <v/>
      </c>
    </row>
    <row r="8">
      <c r="A8">
        <f>IF(Projects!$A8="","",Projects!$A8)</f>
        <v/>
      </c>
      <c r="B8">
        <f>IF($A8="","",IF(Projects!$C8="","",Projects!$C8))</f>
        <v/>
      </c>
      <c r="C8" s="16">
        <f>IF($A8="","",Projects!$E8)</f>
        <v/>
      </c>
      <c r="D8" s="20">
        <f>IF($A8="","",SUMIFS(Plan!E$3:E$302,Plan!$B$3:$B$302,$A8))</f>
        <v/>
      </c>
      <c r="E8" s="20">
        <f>IF($A8="","",SUMIFS(Plan!F$3:F$302,Plan!$B$3:$B$302,$A8))</f>
        <v/>
      </c>
      <c r="F8" s="20">
        <f>IF($A8="","",SUMIFS(Plan!G$3:G$302,Plan!$B$3:$B$302,$A8))</f>
        <v/>
      </c>
      <c r="G8" s="20">
        <f>IF($A8="","",SUMIFS(Plan!H$3:H$302,Plan!$B$3:$B$302,$A8))</f>
        <v/>
      </c>
      <c r="H8" s="20">
        <f>IF($A8="","",SUMIFS(Plan!I$3:I$302,Plan!$B$3:$B$302,$A8))</f>
        <v/>
      </c>
      <c r="I8" s="20">
        <f>IF($A8="","",SUMIFS(Plan!J$3:J$302,Plan!$B$3:$B$302,$A8))</f>
        <v/>
      </c>
      <c r="J8" s="20">
        <f>IF($A8="","",SUMIFS(Plan!K$3:K$302,Plan!$B$3:$B$302,$A8))</f>
        <v/>
      </c>
      <c r="K8" s="20">
        <f>IF($A8="","",SUMIFS(Plan!L$3:L$302,Plan!$B$3:$B$302,$A8))</f>
        <v/>
      </c>
      <c r="L8" s="20">
        <f>IF($A8="","",SUMIFS(Plan!M$3:M$302,Plan!$B$3:$B$302,$A8))</f>
        <v/>
      </c>
      <c r="M8" s="20">
        <f>IF($A8="","",SUMIFS(Plan!N$3:N$302,Plan!$B$3:$B$302,$A8))</f>
        <v/>
      </c>
      <c r="N8" s="20">
        <f>IF($A8="","",SUMIFS(Plan!O$3:O$302,Plan!$B$3:$B$302,$A8))</f>
        <v/>
      </c>
      <c r="O8" s="20">
        <f>IF($A8="","",SUMIFS(Plan!P$3:P$302,Plan!$B$3:$B$302,$A8))</f>
        <v/>
      </c>
      <c r="P8" s="18">
        <f>IF($A8="","",SUM(D8:O8))</f>
        <v/>
      </c>
      <c r="Q8" s="18">
        <f>IF($A8="","",P8*C8)</f>
        <v/>
      </c>
      <c r="R8">
        <f>IF(COUNTIFS(U8:AF8,"&gt;0")=0,"",MIN(U8:AF8))</f>
        <v/>
      </c>
      <c r="S8">
        <f>IF(COUNTIFS(U8:AF8,"&gt;0")=0,"",MAX(U8:AF8))</f>
        <v/>
      </c>
      <c r="U8" s="21">
        <f>IF($A8="","",IF(D8&gt;0,1,""))</f>
        <v/>
      </c>
      <c r="V8" s="21">
        <f>IF($A8="","",IF(E8&gt;0,2,""))</f>
        <v/>
      </c>
      <c r="W8" s="21">
        <f>IF($A8="","",IF(F8&gt;0,3,""))</f>
        <v/>
      </c>
      <c r="X8" s="21">
        <f>IF($A8="","",IF(G8&gt;0,4,""))</f>
        <v/>
      </c>
      <c r="Y8" s="21">
        <f>IF($A8="","",IF(H8&gt;0,5,""))</f>
        <v/>
      </c>
      <c r="Z8" s="21">
        <f>IF($A8="","",IF(I8&gt;0,6,""))</f>
        <v/>
      </c>
      <c r="AA8" s="21">
        <f>IF($A8="","",IF(J8&gt;0,7,""))</f>
        <v/>
      </c>
      <c r="AB8" s="21">
        <f>IF($A8="","",IF(K8&gt;0,8,""))</f>
        <v/>
      </c>
      <c r="AC8" s="21">
        <f>IF($A8="","",IF(L8&gt;0,9,""))</f>
        <v/>
      </c>
      <c r="AD8" s="21">
        <f>IF($A8="","",IF(M8&gt;0,10,""))</f>
        <v/>
      </c>
      <c r="AE8" s="21">
        <f>IF($A8="","",IF(N8&gt;0,11,""))</f>
        <v/>
      </c>
      <c r="AF8" s="21">
        <f>IF($A8="","",IF(O8&gt;0,12,""))</f>
        <v/>
      </c>
    </row>
    <row r="9">
      <c r="A9">
        <f>IF(Projects!$A9="","",Projects!$A9)</f>
        <v/>
      </c>
      <c r="B9">
        <f>IF($A9="","",IF(Projects!$C9="","",Projects!$C9))</f>
        <v/>
      </c>
      <c r="C9" s="16">
        <f>IF($A9="","",Projects!$E9)</f>
        <v/>
      </c>
      <c r="D9" s="20">
        <f>IF($A9="","",SUMIFS(Plan!E$3:E$302,Plan!$B$3:$B$302,$A9))</f>
        <v/>
      </c>
      <c r="E9" s="20">
        <f>IF($A9="","",SUMIFS(Plan!F$3:F$302,Plan!$B$3:$B$302,$A9))</f>
        <v/>
      </c>
      <c r="F9" s="20">
        <f>IF($A9="","",SUMIFS(Plan!G$3:G$302,Plan!$B$3:$B$302,$A9))</f>
        <v/>
      </c>
      <c r="G9" s="20">
        <f>IF($A9="","",SUMIFS(Plan!H$3:H$302,Plan!$B$3:$B$302,$A9))</f>
        <v/>
      </c>
      <c r="H9" s="20">
        <f>IF($A9="","",SUMIFS(Plan!I$3:I$302,Plan!$B$3:$B$302,$A9))</f>
        <v/>
      </c>
      <c r="I9" s="20">
        <f>IF($A9="","",SUMIFS(Plan!J$3:J$302,Plan!$B$3:$B$302,$A9))</f>
        <v/>
      </c>
      <c r="J9" s="20">
        <f>IF($A9="","",SUMIFS(Plan!K$3:K$302,Plan!$B$3:$B$302,$A9))</f>
        <v/>
      </c>
      <c r="K9" s="20">
        <f>IF($A9="","",SUMIFS(Plan!L$3:L$302,Plan!$B$3:$B$302,$A9))</f>
        <v/>
      </c>
      <c r="L9" s="20">
        <f>IF($A9="","",SUMIFS(Plan!M$3:M$302,Plan!$B$3:$B$302,$A9))</f>
        <v/>
      </c>
      <c r="M9" s="20">
        <f>IF($A9="","",SUMIFS(Plan!N$3:N$302,Plan!$B$3:$B$302,$A9))</f>
        <v/>
      </c>
      <c r="N9" s="20">
        <f>IF($A9="","",SUMIFS(Plan!O$3:O$302,Plan!$B$3:$B$302,$A9))</f>
        <v/>
      </c>
      <c r="O9" s="20">
        <f>IF($A9="","",SUMIFS(Plan!P$3:P$302,Plan!$B$3:$B$302,$A9))</f>
        <v/>
      </c>
      <c r="P9" s="18">
        <f>IF($A9="","",SUM(D9:O9))</f>
        <v/>
      </c>
      <c r="Q9" s="18">
        <f>IF($A9="","",P9*C9)</f>
        <v/>
      </c>
      <c r="R9">
        <f>IF(COUNTIFS(U9:AF9,"&gt;0")=0,"",MIN(U9:AF9))</f>
        <v/>
      </c>
      <c r="S9">
        <f>IF(COUNTIFS(U9:AF9,"&gt;0")=0,"",MAX(U9:AF9))</f>
        <v/>
      </c>
      <c r="U9" s="21">
        <f>IF($A9="","",IF(D9&gt;0,1,""))</f>
        <v/>
      </c>
      <c r="V9" s="21">
        <f>IF($A9="","",IF(E9&gt;0,2,""))</f>
        <v/>
      </c>
      <c r="W9" s="21">
        <f>IF($A9="","",IF(F9&gt;0,3,""))</f>
        <v/>
      </c>
      <c r="X9" s="21">
        <f>IF($A9="","",IF(G9&gt;0,4,""))</f>
        <v/>
      </c>
      <c r="Y9" s="21">
        <f>IF($A9="","",IF(H9&gt;0,5,""))</f>
        <v/>
      </c>
      <c r="Z9" s="21">
        <f>IF($A9="","",IF(I9&gt;0,6,""))</f>
        <v/>
      </c>
      <c r="AA9" s="21">
        <f>IF($A9="","",IF(J9&gt;0,7,""))</f>
        <v/>
      </c>
      <c r="AB9" s="21">
        <f>IF($A9="","",IF(K9&gt;0,8,""))</f>
        <v/>
      </c>
      <c r="AC9" s="21">
        <f>IF($A9="","",IF(L9&gt;0,9,""))</f>
        <v/>
      </c>
      <c r="AD9" s="21">
        <f>IF($A9="","",IF(M9&gt;0,10,""))</f>
        <v/>
      </c>
      <c r="AE9" s="21">
        <f>IF($A9="","",IF(N9&gt;0,11,""))</f>
        <v/>
      </c>
      <c r="AF9" s="21">
        <f>IF($A9="","",IF(O9&gt;0,12,""))</f>
        <v/>
      </c>
    </row>
    <row r="10">
      <c r="A10">
        <f>IF(Projects!$A10="","",Projects!$A10)</f>
        <v/>
      </c>
      <c r="B10">
        <f>IF($A10="","",IF(Projects!$C10="","",Projects!$C10))</f>
        <v/>
      </c>
      <c r="C10" s="16">
        <f>IF($A10="","",Projects!$E10)</f>
        <v/>
      </c>
      <c r="D10" s="20">
        <f>IF($A10="","",SUMIFS(Plan!E$3:E$302,Plan!$B$3:$B$302,$A10))</f>
        <v/>
      </c>
      <c r="E10" s="20">
        <f>IF($A10="","",SUMIFS(Plan!F$3:F$302,Plan!$B$3:$B$302,$A10))</f>
        <v/>
      </c>
      <c r="F10" s="20">
        <f>IF($A10="","",SUMIFS(Plan!G$3:G$302,Plan!$B$3:$B$302,$A10))</f>
        <v/>
      </c>
      <c r="G10" s="20">
        <f>IF($A10="","",SUMIFS(Plan!H$3:H$302,Plan!$B$3:$B$302,$A10))</f>
        <v/>
      </c>
      <c r="H10" s="20">
        <f>IF($A10="","",SUMIFS(Plan!I$3:I$302,Plan!$B$3:$B$302,$A10))</f>
        <v/>
      </c>
      <c r="I10" s="20">
        <f>IF($A10="","",SUMIFS(Plan!J$3:J$302,Plan!$B$3:$B$302,$A10))</f>
        <v/>
      </c>
      <c r="J10" s="20">
        <f>IF($A10="","",SUMIFS(Plan!K$3:K$302,Plan!$B$3:$B$302,$A10))</f>
        <v/>
      </c>
      <c r="K10" s="20">
        <f>IF($A10="","",SUMIFS(Plan!L$3:L$302,Plan!$B$3:$B$302,$A10))</f>
        <v/>
      </c>
      <c r="L10" s="20">
        <f>IF($A10="","",SUMIFS(Plan!M$3:M$302,Plan!$B$3:$B$302,$A10))</f>
        <v/>
      </c>
      <c r="M10" s="20">
        <f>IF($A10="","",SUMIFS(Plan!N$3:N$302,Plan!$B$3:$B$302,$A10))</f>
        <v/>
      </c>
      <c r="N10" s="20">
        <f>IF($A10="","",SUMIFS(Plan!O$3:O$302,Plan!$B$3:$B$302,$A10))</f>
        <v/>
      </c>
      <c r="O10" s="20">
        <f>IF($A10="","",SUMIFS(Plan!P$3:P$302,Plan!$B$3:$B$302,$A10))</f>
        <v/>
      </c>
      <c r="P10" s="18">
        <f>IF($A10="","",SUM(D10:O10))</f>
        <v/>
      </c>
      <c r="Q10" s="18">
        <f>IF($A10="","",P10*C10)</f>
        <v/>
      </c>
      <c r="R10">
        <f>IF(COUNTIFS(U10:AF10,"&gt;0")=0,"",MIN(U10:AF10))</f>
        <v/>
      </c>
      <c r="S10">
        <f>IF(COUNTIFS(U10:AF10,"&gt;0")=0,"",MAX(U10:AF10))</f>
        <v/>
      </c>
      <c r="U10" s="21">
        <f>IF($A10="","",IF(D10&gt;0,1,""))</f>
        <v/>
      </c>
      <c r="V10" s="21">
        <f>IF($A10="","",IF(E10&gt;0,2,""))</f>
        <v/>
      </c>
      <c r="W10" s="21">
        <f>IF($A10="","",IF(F10&gt;0,3,""))</f>
        <v/>
      </c>
      <c r="X10" s="21">
        <f>IF($A10="","",IF(G10&gt;0,4,""))</f>
        <v/>
      </c>
      <c r="Y10" s="21">
        <f>IF($A10="","",IF(H10&gt;0,5,""))</f>
        <v/>
      </c>
      <c r="Z10" s="21">
        <f>IF($A10="","",IF(I10&gt;0,6,""))</f>
        <v/>
      </c>
      <c r="AA10" s="21">
        <f>IF($A10="","",IF(J10&gt;0,7,""))</f>
        <v/>
      </c>
      <c r="AB10" s="21">
        <f>IF($A10="","",IF(K10&gt;0,8,""))</f>
        <v/>
      </c>
      <c r="AC10" s="21">
        <f>IF($A10="","",IF(L10&gt;0,9,""))</f>
        <v/>
      </c>
      <c r="AD10" s="21">
        <f>IF($A10="","",IF(M10&gt;0,10,""))</f>
        <v/>
      </c>
      <c r="AE10" s="21">
        <f>IF($A10="","",IF(N10&gt;0,11,""))</f>
        <v/>
      </c>
      <c r="AF10" s="21">
        <f>IF($A10="","",IF(O10&gt;0,12,""))</f>
        <v/>
      </c>
    </row>
    <row r="11">
      <c r="A11">
        <f>IF(Projects!$A11="","",Projects!$A11)</f>
        <v/>
      </c>
      <c r="B11">
        <f>IF($A11="","",IF(Projects!$C11="","",Projects!$C11))</f>
        <v/>
      </c>
      <c r="C11" s="16">
        <f>IF($A11="","",Projects!$E11)</f>
        <v/>
      </c>
      <c r="D11" s="20">
        <f>IF($A11="","",SUMIFS(Plan!E$3:E$302,Plan!$B$3:$B$302,$A11))</f>
        <v/>
      </c>
      <c r="E11" s="20">
        <f>IF($A11="","",SUMIFS(Plan!F$3:F$302,Plan!$B$3:$B$302,$A11))</f>
        <v/>
      </c>
      <c r="F11" s="20">
        <f>IF($A11="","",SUMIFS(Plan!G$3:G$302,Plan!$B$3:$B$302,$A11))</f>
        <v/>
      </c>
      <c r="G11" s="20">
        <f>IF($A11="","",SUMIFS(Plan!H$3:H$302,Plan!$B$3:$B$302,$A11))</f>
        <v/>
      </c>
      <c r="H11" s="20">
        <f>IF($A11="","",SUMIFS(Plan!I$3:I$302,Plan!$B$3:$B$302,$A11))</f>
        <v/>
      </c>
      <c r="I11" s="20">
        <f>IF($A11="","",SUMIFS(Plan!J$3:J$302,Plan!$B$3:$B$302,$A11))</f>
        <v/>
      </c>
      <c r="J11" s="20">
        <f>IF($A11="","",SUMIFS(Plan!K$3:K$302,Plan!$B$3:$B$302,$A11))</f>
        <v/>
      </c>
      <c r="K11" s="20">
        <f>IF($A11="","",SUMIFS(Plan!L$3:L$302,Plan!$B$3:$B$302,$A11))</f>
        <v/>
      </c>
      <c r="L11" s="20">
        <f>IF($A11="","",SUMIFS(Plan!M$3:M$302,Plan!$B$3:$B$302,$A11))</f>
        <v/>
      </c>
      <c r="M11" s="20">
        <f>IF($A11="","",SUMIFS(Plan!N$3:N$302,Plan!$B$3:$B$302,$A11))</f>
        <v/>
      </c>
      <c r="N11" s="20">
        <f>IF($A11="","",SUMIFS(Plan!O$3:O$302,Plan!$B$3:$B$302,$A11))</f>
        <v/>
      </c>
      <c r="O11" s="20">
        <f>IF($A11="","",SUMIFS(Plan!P$3:P$302,Plan!$B$3:$B$302,$A11))</f>
        <v/>
      </c>
      <c r="P11" s="18">
        <f>IF($A11="","",SUM(D11:O11))</f>
        <v/>
      </c>
      <c r="Q11" s="18">
        <f>IF($A11="","",P11*C11)</f>
        <v/>
      </c>
      <c r="R11">
        <f>IF(COUNTIFS(U11:AF11,"&gt;0")=0,"",MIN(U11:AF11))</f>
        <v/>
      </c>
      <c r="S11">
        <f>IF(COUNTIFS(U11:AF11,"&gt;0")=0,"",MAX(U11:AF11))</f>
        <v/>
      </c>
      <c r="U11" s="21">
        <f>IF($A11="","",IF(D11&gt;0,1,""))</f>
        <v/>
      </c>
      <c r="V11" s="21">
        <f>IF($A11="","",IF(E11&gt;0,2,""))</f>
        <v/>
      </c>
      <c r="W11" s="21">
        <f>IF($A11="","",IF(F11&gt;0,3,""))</f>
        <v/>
      </c>
      <c r="X11" s="21">
        <f>IF($A11="","",IF(G11&gt;0,4,""))</f>
        <v/>
      </c>
      <c r="Y11" s="21">
        <f>IF($A11="","",IF(H11&gt;0,5,""))</f>
        <v/>
      </c>
      <c r="Z11" s="21">
        <f>IF($A11="","",IF(I11&gt;0,6,""))</f>
        <v/>
      </c>
      <c r="AA11" s="21">
        <f>IF($A11="","",IF(J11&gt;0,7,""))</f>
        <v/>
      </c>
      <c r="AB11" s="21">
        <f>IF($A11="","",IF(K11&gt;0,8,""))</f>
        <v/>
      </c>
      <c r="AC11" s="21">
        <f>IF($A11="","",IF(L11&gt;0,9,""))</f>
        <v/>
      </c>
      <c r="AD11" s="21">
        <f>IF($A11="","",IF(M11&gt;0,10,""))</f>
        <v/>
      </c>
      <c r="AE11" s="21">
        <f>IF($A11="","",IF(N11&gt;0,11,""))</f>
        <v/>
      </c>
      <c r="AF11" s="21">
        <f>IF($A11="","",IF(O11&gt;0,12,""))</f>
        <v/>
      </c>
    </row>
    <row r="12">
      <c r="A12">
        <f>IF(Projects!$A12="","",Projects!$A12)</f>
        <v/>
      </c>
      <c r="B12">
        <f>IF($A12="","",IF(Projects!$C12="","",Projects!$C12))</f>
        <v/>
      </c>
      <c r="C12" s="16">
        <f>IF($A12="","",Projects!$E12)</f>
        <v/>
      </c>
      <c r="D12" s="20">
        <f>IF($A12="","",SUMIFS(Plan!E$3:E$302,Plan!$B$3:$B$302,$A12))</f>
        <v/>
      </c>
      <c r="E12" s="20">
        <f>IF($A12="","",SUMIFS(Plan!F$3:F$302,Plan!$B$3:$B$302,$A12))</f>
        <v/>
      </c>
      <c r="F12" s="20">
        <f>IF($A12="","",SUMIFS(Plan!G$3:G$302,Plan!$B$3:$B$302,$A12))</f>
        <v/>
      </c>
      <c r="G12" s="20">
        <f>IF($A12="","",SUMIFS(Plan!H$3:H$302,Plan!$B$3:$B$302,$A12))</f>
        <v/>
      </c>
      <c r="H12" s="20">
        <f>IF($A12="","",SUMIFS(Plan!I$3:I$302,Plan!$B$3:$B$302,$A12))</f>
        <v/>
      </c>
      <c r="I12" s="20">
        <f>IF($A12="","",SUMIFS(Plan!J$3:J$302,Plan!$B$3:$B$302,$A12))</f>
        <v/>
      </c>
      <c r="J12" s="20">
        <f>IF($A12="","",SUMIFS(Plan!K$3:K$302,Plan!$B$3:$B$302,$A12))</f>
        <v/>
      </c>
      <c r="K12" s="20">
        <f>IF($A12="","",SUMIFS(Plan!L$3:L$302,Plan!$B$3:$B$302,$A12))</f>
        <v/>
      </c>
      <c r="L12" s="20">
        <f>IF($A12="","",SUMIFS(Plan!M$3:M$302,Plan!$B$3:$B$302,$A12))</f>
        <v/>
      </c>
      <c r="M12" s="20">
        <f>IF($A12="","",SUMIFS(Plan!N$3:N$302,Plan!$B$3:$B$302,$A12))</f>
        <v/>
      </c>
      <c r="N12" s="20">
        <f>IF($A12="","",SUMIFS(Plan!O$3:O$302,Plan!$B$3:$B$302,$A12))</f>
        <v/>
      </c>
      <c r="O12" s="20">
        <f>IF($A12="","",SUMIFS(Plan!P$3:P$302,Plan!$B$3:$B$302,$A12))</f>
        <v/>
      </c>
      <c r="P12" s="18">
        <f>IF($A12="","",SUM(D12:O12))</f>
        <v/>
      </c>
      <c r="Q12" s="18">
        <f>IF($A12="","",P12*C12)</f>
        <v/>
      </c>
      <c r="R12">
        <f>IF(COUNTIFS(U12:AF12,"&gt;0")=0,"",MIN(U12:AF12))</f>
        <v/>
      </c>
      <c r="S12">
        <f>IF(COUNTIFS(U12:AF12,"&gt;0")=0,"",MAX(U12:AF12))</f>
        <v/>
      </c>
      <c r="U12" s="21">
        <f>IF($A12="","",IF(D12&gt;0,1,""))</f>
        <v/>
      </c>
      <c r="V12" s="21">
        <f>IF($A12="","",IF(E12&gt;0,2,""))</f>
        <v/>
      </c>
      <c r="W12" s="21">
        <f>IF($A12="","",IF(F12&gt;0,3,""))</f>
        <v/>
      </c>
      <c r="X12" s="21">
        <f>IF($A12="","",IF(G12&gt;0,4,""))</f>
        <v/>
      </c>
      <c r="Y12" s="21">
        <f>IF($A12="","",IF(H12&gt;0,5,""))</f>
        <v/>
      </c>
      <c r="Z12" s="21">
        <f>IF($A12="","",IF(I12&gt;0,6,""))</f>
        <v/>
      </c>
      <c r="AA12" s="21">
        <f>IF($A12="","",IF(J12&gt;0,7,""))</f>
        <v/>
      </c>
      <c r="AB12" s="21">
        <f>IF($A12="","",IF(K12&gt;0,8,""))</f>
        <v/>
      </c>
      <c r="AC12" s="21">
        <f>IF($A12="","",IF(L12&gt;0,9,""))</f>
        <v/>
      </c>
      <c r="AD12" s="21">
        <f>IF($A12="","",IF(M12&gt;0,10,""))</f>
        <v/>
      </c>
      <c r="AE12" s="21">
        <f>IF($A12="","",IF(N12&gt;0,11,""))</f>
        <v/>
      </c>
      <c r="AF12" s="21">
        <f>IF($A12="","",IF(O12&gt;0,12,""))</f>
        <v/>
      </c>
    </row>
    <row r="13">
      <c r="A13">
        <f>IF(Projects!$A13="","",Projects!$A13)</f>
        <v/>
      </c>
      <c r="B13">
        <f>IF($A13="","",IF(Projects!$C13="","",Projects!$C13))</f>
        <v/>
      </c>
      <c r="C13" s="16">
        <f>IF($A13="","",Projects!$E13)</f>
        <v/>
      </c>
      <c r="D13" s="20">
        <f>IF($A13="","",SUMIFS(Plan!E$3:E$302,Plan!$B$3:$B$302,$A13))</f>
        <v/>
      </c>
      <c r="E13" s="20">
        <f>IF($A13="","",SUMIFS(Plan!F$3:F$302,Plan!$B$3:$B$302,$A13))</f>
        <v/>
      </c>
      <c r="F13" s="20">
        <f>IF($A13="","",SUMIFS(Plan!G$3:G$302,Plan!$B$3:$B$302,$A13))</f>
        <v/>
      </c>
      <c r="G13" s="20">
        <f>IF($A13="","",SUMIFS(Plan!H$3:H$302,Plan!$B$3:$B$302,$A13))</f>
        <v/>
      </c>
      <c r="H13" s="20">
        <f>IF($A13="","",SUMIFS(Plan!I$3:I$302,Plan!$B$3:$B$302,$A13))</f>
        <v/>
      </c>
      <c r="I13" s="20">
        <f>IF($A13="","",SUMIFS(Plan!J$3:J$302,Plan!$B$3:$B$302,$A13))</f>
        <v/>
      </c>
      <c r="J13" s="20">
        <f>IF($A13="","",SUMIFS(Plan!K$3:K$302,Plan!$B$3:$B$302,$A13))</f>
        <v/>
      </c>
      <c r="K13" s="20">
        <f>IF($A13="","",SUMIFS(Plan!L$3:L$302,Plan!$B$3:$B$302,$A13))</f>
        <v/>
      </c>
      <c r="L13" s="20">
        <f>IF($A13="","",SUMIFS(Plan!M$3:M$302,Plan!$B$3:$B$302,$A13))</f>
        <v/>
      </c>
      <c r="M13" s="20">
        <f>IF($A13="","",SUMIFS(Plan!N$3:N$302,Plan!$B$3:$B$302,$A13))</f>
        <v/>
      </c>
      <c r="N13" s="20">
        <f>IF($A13="","",SUMIFS(Plan!O$3:O$302,Plan!$B$3:$B$302,$A13))</f>
        <v/>
      </c>
      <c r="O13" s="20">
        <f>IF($A13="","",SUMIFS(Plan!P$3:P$302,Plan!$B$3:$B$302,$A13))</f>
        <v/>
      </c>
      <c r="P13" s="18">
        <f>IF($A13="","",SUM(D13:O13))</f>
        <v/>
      </c>
      <c r="Q13" s="18">
        <f>IF($A13="","",P13*C13)</f>
        <v/>
      </c>
      <c r="R13">
        <f>IF(COUNTIFS(U13:AF13,"&gt;0")=0,"",MIN(U13:AF13))</f>
        <v/>
      </c>
      <c r="S13">
        <f>IF(COUNTIFS(U13:AF13,"&gt;0")=0,"",MAX(U13:AF13))</f>
        <v/>
      </c>
      <c r="U13" s="21">
        <f>IF($A13="","",IF(D13&gt;0,1,""))</f>
        <v/>
      </c>
      <c r="V13" s="21">
        <f>IF($A13="","",IF(E13&gt;0,2,""))</f>
        <v/>
      </c>
      <c r="W13" s="21">
        <f>IF($A13="","",IF(F13&gt;0,3,""))</f>
        <v/>
      </c>
      <c r="X13" s="21">
        <f>IF($A13="","",IF(G13&gt;0,4,""))</f>
        <v/>
      </c>
      <c r="Y13" s="21">
        <f>IF($A13="","",IF(H13&gt;0,5,""))</f>
        <v/>
      </c>
      <c r="Z13" s="21">
        <f>IF($A13="","",IF(I13&gt;0,6,""))</f>
        <v/>
      </c>
      <c r="AA13" s="21">
        <f>IF($A13="","",IF(J13&gt;0,7,""))</f>
        <v/>
      </c>
      <c r="AB13" s="21">
        <f>IF($A13="","",IF(K13&gt;0,8,""))</f>
        <v/>
      </c>
      <c r="AC13" s="21">
        <f>IF($A13="","",IF(L13&gt;0,9,""))</f>
        <v/>
      </c>
      <c r="AD13" s="21">
        <f>IF($A13="","",IF(M13&gt;0,10,""))</f>
        <v/>
      </c>
      <c r="AE13" s="21">
        <f>IF($A13="","",IF(N13&gt;0,11,""))</f>
        <v/>
      </c>
      <c r="AF13" s="21">
        <f>IF($A13="","",IF(O13&gt;0,12,""))</f>
        <v/>
      </c>
    </row>
    <row r="14">
      <c r="A14">
        <f>IF(Projects!$A14="","",Projects!$A14)</f>
        <v/>
      </c>
      <c r="B14">
        <f>IF($A14="","",IF(Projects!$C14="","",Projects!$C14))</f>
        <v/>
      </c>
      <c r="C14" s="16">
        <f>IF($A14="","",Projects!$E14)</f>
        <v/>
      </c>
      <c r="D14" s="20">
        <f>IF($A14="","",SUMIFS(Plan!E$3:E$302,Plan!$B$3:$B$302,$A14))</f>
        <v/>
      </c>
      <c r="E14" s="20">
        <f>IF($A14="","",SUMIFS(Plan!F$3:F$302,Plan!$B$3:$B$302,$A14))</f>
        <v/>
      </c>
      <c r="F14" s="20">
        <f>IF($A14="","",SUMIFS(Plan!G$3:G$302,Plan!$B$3:$B$302,$A14))</f>
        <v/>
      </c>
      <c r="G14" s="20">
        <f>IF($A14="","",SUMIFS(Plan!H$3:H$302,Plan!$B$3:$B$302,$A14))</f>
        <v/>
      </c>
      <c r="H14" s="20">
        <f>IF($A14="","",SUMIFS(Plan!I$3:I$302,Plan!$B$3:$B$302,$A14))</f>
        <v/>
      </c>
      <c r="I14" s="20">
        <f>IF($A14="","",SUMIFS(Plan!J$3:J$302,Plan!$B$3:$B$302,$A14))</f>
        <v/>
      </c>
      <c r="J14" s="20">
        <f>IF($A14="","",SUMIFS(Plan!K$3:K$302,Plan!$B$3:$B$302,$A14))</f>
        <v/>
      </c>
      <c r="K14" s="20">
        <f>IF($A14="","",SUMIFS(Plan!L$3:L$302,Plan!$B$3:$B$302,$A14))</f>
        <v/>
      </c>
      <c r="L14" s="20">
        <f>IF($A14="","",SUMIFS(Plan!M$3:M$302,Plan!$B$3:$B$302,$A14))</f>
        <v/>
      </c>
      <c r="M14" s="20">
        <f>IF($A14="","",SUMIFS(Plan!N$3:N$302,Plan!$B$3:$B$302,$A14))</f>
        <v/>
      </c>
      <c r="N14" s="20">
        <f>IF($A14="","",SUMIFS(Plan!O$3:O$302,Plan!$B$3:$B$302,$A14))</f>
        <v/>
      </c>
      <c r="O14" s="20">
        <f>IF($A14="","",SUMIFS(Plan!P$3:P$302,Plan!$B$3:$B$302,$A14))</f>
        <v/>
      </c>
      <c r="P14" s="18">
        <f>IF($A14="","",SUM(D14:O14))</f>
        <v/>
      </c>
      <c r="Q14" s="18">
        <f>IF($A14="","",P14*C14)</f>
        <v/>
      </c>
      <c r="R14">
        <f>IF(COUNTIFS(U14:AF14,"&gt;0")=0,"",MIN(U14:AF14))</f>
        <v/>
      </c>
      <c r="S14">
        <f>IF(COUNTIFS(U14:AF14,"&gt;0")=0,"",MAX(U14:AF14))</f>
        <v/>
      </c>
      <c r="U14" s="21">
        <f>IF($A14="","",IF(D14&gt;0,1,""))</f>
        <v/>
      </c>
      <c r="V14" s="21">
        <f>IF($A14="","",IF(E14&gt;0,2,""))</f>
        <v/>
      </c>
      <c r="W14" s="21">
        <f>IF($A14="","",IF(F14&gt;0,3,""))</f>
        <v/>
      </c>
      <c r="X14" s="21">
        <f>IF($A14="","",IF(G14&gt;0,4,""))</f>
        <v/>
      </c>
      <c r="Y14" s="21">
        <f>IF($A14="","",IF(H14&gt;0,5,""))</f>
        <v/>
      </c>
      <c r="Z14" s="21">
        <f>IF($A14="","",IF(I14&gt;0,6,""))</f>
        <v/>
      </c>
      <c r="AA14" s="21">
        <f>IF($A14="","",IF(J14&gt;0,7,""))</f>
        <v/>
      </c>
      <c r="AB14" s="21">
        <f>IF($A14="","",IF(K14&gt;0,8,""))</f>
        <v/>
      </c>
      <c r="AC14" s="21">
        <f>IF($A14="","",IF(L14&gt;0,9,""))</f>
        <v/>
      </c>
      <c r="AD14" s="21">
        <f>IF($A14="","",IF(M14&gt;0,10,""))</f>
        <v/>
      </c>
      <c r="AE14" s="21">
        <f>IF($A14="","",IF(N14&gt;0,11,""))</f>
        <v/>
      </c>
      <c r="AF14" s="21">
        <f>IF($A14="","",IF(O14&gt;0,12,""))</f>
        <v/>
      </c>
    </row>
    <row r="15">
      <c r="A15">
        <f>IF(Projects!$A15="","",Projects!$A15)</f>
        <v/>
      </c>
      <c r="B15">
        <f>IF($A15="","",IF(Projects!$C15="","",Projects!$C15))</f>
        <v/>
      </c>
      <c r="C15" s="16">
        <f>IF($A15="","",Projects!$E15)</f>
        <v/>
      </c>
      <c r="D15" s="20">
        <f>IF($A15="","",SUMIFS(Plan!E$3:E$302,Plan!$B$3:$B$302,$A15))</f>
        <v/>
      </c>
      <c r="E15" s="20">
        <f>IF($A15="","",SUMIFS(Plan!F$3:F$302,Plan!$B$3:$B$302,$A15))</f>
        <v/>
      </c>
      <c r="F15" s="20">
        <f>IF($A15="","",SUMIFS(Plan!G$3:G$302,Plan!$B$3:$B$302,$A15))</f>
        <v/>
      </c>
      <c r="G15" s="20">
        <f>IF($A15="","",SUMIFS(Plan!H$3:H$302,Plan!$B$3:$B$302,$A15))</f>
        <v/>
      </c>
      <c r="H15" s="20">
        <f>IF($A15="","",SUMIFS(Plan!I$3:I$302,Plan!$B$3:$B$302,$A15))</f>
        <v/>
      </c>
      <c r="I15" s="20">
        <f>IF($A15="","",SUMIFS(Plan!J$3:J$302,Plan!$B$3:$B$302,$A15))</f>
        <v/>
      </c>
      <c r="J15" s="20">
        <f>IF($A15="","",SUMIFS(Plan!K$3:K$302,Plan!$B$3:$B$302,$A15))</f>
        <v/>
      </c>
      <c r="K15" s="20">
        <f>IF($A15="","",SUMIFS(Plan!L$3:L$302,Plan!$B$3:$B$302,$A15))</f>
        <v/>
      </c>
      <c r="L15" s="20">
        <f>IF($A15="","",SUMIFS(Plan!M$3:M$302,Plan!$B$3:$B$302,$A15))</f>
        <v/>
      </c>
      <c r="M15" s="20">
        <f>IF($A15="","",SUMIFS(Plan!N$3:N$302,Plan!$B$3:$B$302,$A15))</f>
        <v/>
      </c>
      <c r="N15" s="20">
        <f>IF($A15="","",SUMIFS(Plan!O$3:O$302,Plan!$B$3:$B$302,$A15))</f>
        <v/>
      </c>
      <c r="O15" s="20">
        <f>IF($A15="","",SUMIFS(Plan!P$3:P$302,Plan!$B$3:$B$302,$A15))</f>
        <v/>
      </c>
      <c r="P15" s="18">
        <f>IF($A15="","",SUM(D15:O15))</f>
        <v/>
      </c>
      <c r="Q15" s="18">
        <f>IF($A15="","",P15*C15)</f>
        <v/>
      </c>
      <c r="R15">
        <f>IF(COUNTIFS(U15:AF15,"&gt;0")=0,"",MIN(U15:AF15))</f>
        <v/>
      </c>
      <c r="S15">
        <f>IF(COUNTIFS(U15:AF15,"&gt;0")=0,"",MAX(U15:AF15))</f>
        <v/>
      </c>
      <c r="U15" s="21">
        <f>IF($A15="","",IF(D15&gt;0,1,""))</f>
        <v/>
      </c>
      <c r="V15" s="21">
        <f>IF($A15="","",IF(E15&gt;0,2,""))</f>
        <v/>
      </c>
      <c r="W15" s="21">
        <f>IF($A15="","",IF(F15&gt;0,3,""))</f>
        <v/>
      </c>
      <c r="X15" s="21">
        <f>IF($A15="","",IF(G15&gt;0,4,""))</f>
        <v/>
      </c>
      <c r="Y15" s="21">
        <f>IF($A15="","",IF(H15&gt;0,5,""))</f>
        <v/>
      </c>
      <c r="Z15" s="21">
        <f>IF($A15="","",IF(I15&gt;0,6,""))</f>
        <v/>
      </c>
      <c r="AA15" s="21">
        <f>IF($A15="","",IF(J15&gt;0,7,""))</f>
        <v/>
      </c>
      <c r="AB15" s="21">
        <f>IF($A15="","",IF(K15&gt;0,8,""))</f>
        <v/>
      </c>
      <c r="AC15" s="21">
        <f>IF($A15="","",IF(L15&gt;0,9,""))</f>
        <v/>
      </c>
      <c r="AD15" s="21">
        <f>IF($A15="","",IF(M15&gt;0,10,""))</f>
        <v/>
      </c>
      <c r="AE15" s="21">
        <f>IF($A15="","",IF(N15&gt;0,11,""))</f>
        <v/>
      </c>
      <c r="AF15" s="21">
        <f>IF($A15="","",IF(O15&gt;0,12,""))</f>
        <v/>
      </c>
    </row>
    <row r="16">
      <c r="A16">
        <f>IF(Projects!$A16="","",Projects!$A16)</f>
        <v/>
      </c>
      <c r="B16">
        <f>IF($A16="","",IF(Projects!$C16="","",Projects!$C16))</f>
        <v/>
      </c>
      <c r="C16" s="16">
        <f>IF($A16="","",Projects!$E16)</f>
        <v/>
      </c>
      <c r="D16" s="20">
        <f>IF($A16="","",SUMIFS(Plan!E$3:E$302,Plan!$B$3:$B$302,$A16))</f>
        <v/>
      </c>
      <c r="E16" s="20">
        <f>IF($A16="","",SUMIFS(Plan!F$3:F$302,Plan!$B$3:$B$302,$A16))</f>
        <v/>
      </c>
      <c r="F16" s="20">
        <f>IF($A16="","",SUMIFS(Plan!G$3:G$302,Plan!$B$3:$B$302,$A16))</f>
        <v/>
      </c>
      <c r="G16" s="20">
        <f>IF($A16="","",SUMIFS(Plan!H$3:H$302,Plan!$B$3:$B$302,$A16))</f>
        <v/>
      </c>
      <c r="H16" s="20">
        <f>IF($A16="","",SUMIFS(Plan!I$3:I$302,Plan!$B$3:$B$302,$A16))</f>
        <v/>
      </c>
      <c r="I16" s="20">
        <f>IF($A16="","",SUMIFS(Plan!J$3:J$302,Plan!$B$3:$B$302,$A16))</f>
        <v/>
      </c>
      <c r="J16" s="20">
        <f>IF($A16="","",SUMIFS(Plan!K$3:K$302,Plan!$B$3:$B$302,$A16))</f>
        <v/>
      </c>
      <c r="K16" s="20">
        <f>IF($A16="","",SUMIFS(Plan!L$3:L$302,Plan!$B$3:$B$302,$A16))</f>
        <v/>
      </c>
      <c r="L16" s="20">
        <f>IF($A16="","",SUMIFS(Plan!M$3:M$302,Plan!$B$3:$B$302,$A16))</f>
        <v/>
      </c>
      <c r="M16" s="20">
        <f>IF($A16="","",SUMIFS(Plan!N$3:N$302,Plan!$B$3:$B$302,$A16))</f>
        <v/>
      </c>
      <c r="N16" s="20">
        <f>IF($A16="","",SUMIFS(Plan!O$3:O$302,Plan!$B$3:$B$302,$A16))</f>
        <v/>
      </c>
      <c r="O16" s="20">
        <f>IF($A16="","",SUMIFS(Plan!P$3:P$302,Plan!$B$3:$B$302,$A16))</f>
        <v/>
      </c>
      <c r="P16" s="18">
        <f>IF($A16="","",SUM(D16:O16))</f>
        <v/>
      </c>
      <c r="Q16" s="18">
        <f>IF($A16="","",P16*C16)</f>
        <v/>
      </c>
      <c r="R16">
        <f>IF(COUNTIFS(U16:AF16,"&gt;0")=0,"",MIN(U16:AF16))</f>
        <v/>
      </c>
      <c r="S16">
        <f>IF(COUNTIFS(U16:AF16,"&gt;0")=0,"",MAX(U16:AF16))</f>
        <v/>
      </c>
      <c r="U16" s="21">
        <f>IF($A16="","",IF(D16&gt;0,1,""))</f>
        <v/>
      </c>
      <c r="V16" s="21">
        <f>IF($A16="","",IF(E16&gt;0,2,""))</f>
        <v/>
      </c>
      <c r="W16" s="21">
        <f>IF($A16="","",IF(F16&gt;0,3,""))</f>
        <v/>
      </c>
      <c r="X16" s="21">
        <f>IF($A16="","",IF(G16&gt;0,4,""))</f>
        <v/>
      </c>
      <c r="Y16" s="21">
        <f>IF($A16="","",IF(H16&gt;0,5,""))</f>
        <v/>
      </c>
      <c r="Z16" s="21">
        <f>IF($A16="","",IF(I16&gt;0,6,""))</f>
        <v/>
      </c>
      <c r="AA16" s="21">
        <f>IF($A16="","",IF(J16&gt;0,7,""))</f>
        <v/>
      </c>
      <c r="AB16" s="21">
        <f>IF($A16="","",IF(K16&gt;0,8,""))</f>
        <v/>
      </c>
      <c r="AC16" s="21">
        <f>IF($A16="","",IF(L16&gt;0,9,""))</f>
        <v/>
      </c>
      <c r="AD16" s="21">
        <f>IF($A16="","",IF(M16&gt;0,10,""))</f>
        <v/>
      </c>
      <c r="AE16" s="21">
        <f>IF($A16="","",IF(N16&gt;0,11,""))</f>
        <v/>
      </c>
      <c r="AF16" s="21">
        <f>IF($A16="","",IF(O16&gt;0,12,""))</f>
        <v/>
      </c>
    </row>
    <row r="17">
      <c r="A17">
        <f>IF(Projects!$A17="","",Projects!$A17)</f>
        <v/>
      </c>
      <c r="B17">
        <f>IF($A17="","",IF(Projects!$C17="","",Projects!$C17))</f>
        <v/>
      </c>
      <c r="C17" s="16">
        <f>IF($A17="","",Projects!$E17)</f>
        <v/>
      </c>
      <c r="D17" s="20">
        <f>IF($A17="","",SUMIFS(Plan!E$3:E$302,Plan!$B$3:$B$302,$A17))</f>
        <v/>
      </c>
      <c r="E17" s="20">
        <f>IF($A17="","",SUMIFS(Plan!F$3:F$302,Plan!$B$3:$B$302,$A17))</f>
        <v/>
      </c>
      <c r="F17" s="20">
        <f>IF($A17="","",SUMIFS(Plan!G$3:G$302,Plan!$B$3:$B$302,$A17))</f>
        <v/>
      </c>
      <c r="G17" s="20">
        <f>IF($A17="","",SUMIFS(Plan!H$3:H$302,Plan!$B$3:$B$302,$A17))</f>
        <v/>
      </c>
      <c r="H17" s="20">
        <f>IF($A17="","",SUMIFS(Plan!I$3:I$302,Plan!$B$3:$B$302,$A17))</f>
        <v/>
      </c>
      <c r="I17" s="20">
        <f>IF($A17="","",SUMIFS(Plan!J$3:J$302,Plan!$B$3:$B$302,$A17))</f>
        <v/>
      </c>
      <c r="J17" s="20">
        <f>IF($A17="","",SUMIFS(Plan!K$3:K$302,Plan!$B$3:$B$302,$A17))</f>
        <v/>
      </c>
      <c r="K17" s="20">
        <f>IF($A17="","",SUMIFS(Plan!L$3:L$302,Plan!$B$3:$B$302,$A17))</f>
        <v/>
      </c>
      <c r="L17" s="20">
        <f>IF($A17="","",SUMIFS(Plan!M$3:M$302,Plan!$B$3:$B$302,$A17))</f>
        <v/>
      </c>
      <c r="M17" s="20">
        <f>IF($A17="","",SUMIFS(Plan!N$3:N$302,Plan!$B$3:$B$302,$A17))</f>
        <v/>
      </c>
      <c r="N17" s="20">
        <f>IF($A17="","",SUMIFS(Plan!O$3:O$302,Plan!$B$3:$B$302,$A17))</f>
        <v/>
      </c>
      <c r="O17" s="20">
        <f>IF($A17="","",SUMIFS(Plan!P$3:P$302,Plan!$B$3:$B$302,$A17))</f>
        <v/>
      </c>
      <c r="P17" s="18">
        <f>IF($A17="","",SUM(D17:O17))</f>
        <v/>
      </c>
      <c r="Q17" s="18">
        <f>IF($A17="","",P17*C17)</f>
        <v/>
      </c>
      <c r="R17">
        <f>IF(COUNTIFS(U17:AF17,"&gt;0")=0,"",MIN(U17:AF17))</f>
        <v/>
      </c>
      <c r="S17">
        <f>IF(COUNTIFS(U17:AF17,"&gt;0")=0,"",MAX(U17:AF17))</f>
        <v/>
      </c>
      <c r="U17" s="21">
        <f>IF($A17="","",IF(D17&gt;0,1,""))</f>
        <v/>
      </c>
      <c r="V17" s="21">
        <f>IF($A17="","",IF(E17&gt;0,2,""))</f>
        <v/>
      </c>
      <c r="W17" s="21">
        <f>IF($A17="","",IF(F17&gt;0,3,""))</f>
        <v/>
      </c>
      <c r="X17" s="21">
        <f>IF($A17="","",IF(G17&gt;0,4,""))</f>
        <v/>
      </c>
      <c r="Y17" s="21">
        <f>IF($A17="","",IF(H17&gt;0,5,""))</f>
        <v/>
      </c>
      <c r="Z17" s="21">
        <f>IF($A17="","",IF(I17&gt;0,6,""))</f>
        <v/>
      </c>
      <c r="AA17" s="21">
        <f>IF($A17="","",IF(J17&gt;0,7,""))</f>
        <v/>
      </c>
      <c r="AB17" s="21">
        <f>IF($A17="","",IF(K17&gt;0,8,""))</f>
        <v/>
      </c>
      <c r="AC17" s="21">
        <f>IF($A17="","",IF(L17&gt;0,9,""))</f>
        <v/>
      </c>
      <c r="AD17" s="21">
        <f>IF($A17="","",IF(M17&gt;0,10,""))</f>
        <v/>
      </c>
      <c r="AE17" s="21">
        <f>IF($A17="","",IF(N17&gt;0,11,""))</f>
        <v/>
      </c>
      <c r="AF17" s="21">
        <f>IF($A17="","",IF(O17&gt;0,12,""))</f>
        <v/>
      </c>
    </row>
    <row r="18">
      <c r="A18">
        <f>IF(Projects!$A18="","",Projects!$A18)</f>
        <v/>
      </c>
      <c r="B18">
        <f>IF($A18="","",IF(Projects!$C18="","",Projects!$C18))</f>
        <v/>
      </c>
      <c r="C18" s="16">
        <f>IF($A18="","",Projects!$E18)</f>
        <v/>
      </c>
      <c r="D18" s="20">
        <f>IF($A18="","",SUMIFS(Plan!E$3:E$302,Plan!$B$3:$B$302,$A18))</f>
        <v/>
      </c>
      <c r="E18" s="20">
        <f>IF($A18="","",SUMIFS(Plan!F$3:F$302,Plan!$B$3:$B$302,$A18))</f>
        <v/>
      </c>
      <c r="F18" s="20">
        <f>IF($A18="","",SUMIFS(Plan!G$3:G$302,Plan!$B$3:$B$302,$A18))</f>
        <v/>
      </c>
      <c r="G18" s="20">
        <f>IF($A18="","",SUMIFS(Plan!H$3:H$302,Plan!$B$3:$B$302,$A18))</f>
        <v/>
      </c>
      <c r="H18" s="20">
        <f>IF($A18="","",SUMIFS(Plan!I$3:I$302,Plan!$B$3:$B$302,$A18))</f>
        <v/>
      </c>
      <c r="I18" s="20">
        <f>IF($A18="","",SUMIFS(Plan!J$3:J$302,Plan!$B$3:$B$302,$A18))</f>
        <v/>
      </c>
      <c r="J18" s="20">
        <f>IF($A18="","",SUMIFS(Plan!K$3:K$302,Plan!$B$3:$B$302,$A18))</f>
        <v/>
      </c>
      <c r="K18" s="20">
        <f>IF($A18="","",SUMIFS(Plan!L$3:L$302,Plan!$B$3:$B$302,$A18))</f>
        <v/>
      </c>
      <c r="L18" s="20">
        <f>IF($A18="","",SUMIFS(Plan!M$3:M$302,Plan!$B$3:$B$302,$A18))</f>
        <v/>
      </c>
      <c r="M18" s="20">
        <f>IF($A18="","",SUMIFS(Plan!N$3:N$302,Plan!$B$3:$B$302,$A18))</f>
        <v/>
      </c>
      <c r="N18" s="20">
        <f>IF($A18="","",SUMIFS(Plan!O$3:O$302,Plan!$B$3:$B$302,$A18))</f>
        <v/>
      </c>
      <c r="O18" s="20">
        <f>IF($A18="","",SUMIFS(Plan!P$3:P$302,Plan!$B$3:$B$302,$A18))</f>
        <v/>
      </c>
      <c r="P18" s="18">
        <f>IF($A18="","",SUM(D18:O18))</f>
        <v/>
      </c>
      <c r="Q18" s="18">
        <f>IF($A18="","",P18*C18)</f>
        <v/>
      </c>
      <c r="R18">
        <f>IF(COUNTIFS(U18:AF18,"&gt;0")=0,"",MIN(U18:AF18))</f>
        <v/>
      </c>
      <c r="S18">
        <f>IF(COUNTIFS(U18:AF18,"&gt;0")=0,"",MAX(U18:AF18))</f>
        <v/>
      </c>
      <c r="U18" s="21">
        <f>IF($A18="","",IF(D18&gt;0,1,""))</f>
        <v/>
      </c>
      <c r="V18" s="21">
        <f>IF($A18="","",IF(E18&gt;0,2,""))</f>
        <v/>
      </c>
      <c r="W18" s="21">
        <f>IF($A18="","",IF(F18&gt;0,3,""))</f>
        <v/>
      </c>
      <c r="X18" s="21">
        <f>IF($A18="","",IF(G18&gt;0,4,""))</f>
        <v/>
      </c>
      <c r="Y18" s="21">
        <f>IF($A18="","",IF(H18&gt;0,5,""))</f>
        <v/>
      </c>
      <c r="Z18" s="21">
        <f>IF($A18="","",IF(I18&gt;0,6,""))</f>
        <v/>
      </c>
      <c r="AA18" s="21">
        <f>IF($A18="","",IF(J18&gt;0,7,""))</f>
        <v/>
      </c>
      <c r="AB18" s="21">
        <f>IF($A18="","",IF(K18&gt;0,8,""))</f>
        <v/>
      </c>
      <c r="AC18" s="21">
        <f>IF($A18="","",IF(L18&gt;0,9,""))</f>
        <v/>
      </c>
      <c r="AD18" s="21">
        <f>IF($A18="","",IF(M18&gt;0,10,""))</f>
        <v/>
      </c>
      <c r="AE18" s="21">
        <f>IF($A18="","",IF(N18&gt;0,11,""))</f>
        <v/>
      </c>
      <c r="AF18" s="21">
        <f>IF($A18="","",IF(O18&gt;0,12,""))</f>
        <v/>
      </c>
    </row>
    <row r="19">
      <c r="A19">
        <f>IF(Projects!$A19="","",Projects!$A19)</f>
        <v/>
      </c>
      <c r="B19">
        <f>IF($A19="","",IF(Projects!$C19="","",Projects!$C19))</f>
        <v/>
      </c>
      <c r="C19" s="16">
        <f>IF($A19="","",Projects!$E19)</f>
        <v/>
      </c>
      <c r="D19" s="20">
        <f>IF($A19="","",SUMIFS(Plan!E$3:E$302,Plan!$B$3:$B$302,$A19))</f>
        <v/>
      </c>
      <c r="E19" s="20">
        <f>IF($A19="","",SUMIFS(Plan!F$3:F$302,Plan!$B$3:$B$302,$A19))</f>
        <v/>
      </c>
      <c r="F19" s="20">
        <f>IF($A19="","",SUMIFS(Plan!G$3:G$302,Plan!$B$3:$B$302,$A19))</f>
        <v/>
      </c>
      <c r="G19" s="20">
        <f>IF($A19="","",SUMIFS(Plan!H$3:H$302,Plan!$B$3:$B$302,$A19))</f>
        <v/>
      </c>
      <c r="H19" s="20">
        <f>IF($A19="","",SUMIFS(Plan!I$3:I$302,Plan!$B$3:$B$302,$A19))</f>
        <v/>
      </c>
      <c r="I19" s="20">
        <f>IF($A19="","",SUMIFS(Plan!J$3:J$302,Plan!$B$3:$B$302,$A19))</f>
        <v/>
      </c>
      <c r="J19" s="20">
        <f>IF($A19="","",SUMIFS(Plan!K$3:K$302,Plan!$B$3:$B$302,$A19))</f>
        <v/>
      </c>
      <c r="K19" s="20">
        <f>IF($A19="","",SUMIFS(Plan!L$3:L$302,Plan!$B$3:$B$302,$A19))</f>
        <v/>
      </c>
      <c r="L19" s="20">
        <f>IF($A19="","",SUMIFS(Plan!M$3:M$302,Plan!$B$3:$B$302,$A19))</f>
        <v/>
      </c>
      <c r="M19" s="20">
        <f>IF($A19="","",SUMIFS(Plan!N$3:N$302,Plan!$B$3:$B$302,$A19))</f>
        <v/>
      </c>
      <c r="N19" s="20">
        <f>IF($A19="","",SUMIFS(Plan!O$3:O$302,Plan!$B$3:$B$302,$A19))</f>
        <v/>
      </c>
      <c r="O19" s="20">
        <f>IF($A19="","",SUMIFS(Plan!P$3:P$302,Plan!$B$3:$B$302,$A19))</f>
        <v/>
      </c>
      <c r="P19" s="18">
        <f>IF($A19="","",SUM(D19:O19))</f>
        <v/>
      </c>
      <c r="Q19" s="18">
        <f>IF($A19="","",P19*C19)</f>
        <v/>
      </c>
      <c r="R19">
        <f>IF(COUNTIFS(U19:AF19,"&gt;0")=0,"",MIN(U19:AF19))</f>
        <v/>
      </c>
      <c r="S19">
        <f>IF(COUNTIFS(U19:AF19,"&gt;0")=0,"",MAX(U19:AF19))</f>
        <v/>
      </c>
      <c r="U19" s="21">
        <f>IF($A19="","",IF(D19&gt;0,1,""))</f>
        <v/>
      </c>
      <c r="V19" s="21">
        <f>IF($A19="","",IF(E19&gt;0,2,""))</f>
        <v/>
      </c>
      <c r="W19" s="21">
        <f>IF($A19="","",IF(F19&gt;0,3,""))</f>
        <v/>
      </c>
      <c r="X19" s="21">
        <f>IF($A19="","",IF(G19&gt;0,4,""))</f>
        <v/>
      </c>
      <c r="Y19" s="21">
        <f>IF($A19="","",IF(H19&gt;0,5,""))</f>
        <v/>
      </c>
      <c r="Z19" s="21">
        <f>IF($A19="","",IF(I19&gt;0,6,""))</f>
        <v/>
      </c>
      <c r="AA19" s="21">
        <f>IF($A19="","",IF(J19&gt;0,7,""))</f>
        <v/>
      </c>
      <c r="AB19" s="21">
        <f>IF($A19="","",IF(K19&gt;0,8,""))</f>
        <v/>
      </c>
      <c r="AC19" s="21">
        <f>IF($A19="","",IF(L19&gt;0,9,""))</f>
        <v/>
      </c>
      <c r="AD19" s="21">
        <f>IF($A19="","",IF(M19&gt;0,10,""))</f>
        <v/>
      </c>
      <c r="AE19" s="21">
        <f>IF($A19="","",IF(N19&gt;0,11,""))</f>
        <v/>
      </c>
      <c r="AF19" s="21">
        <f>IF($A19="","",IF(O19&gt;0,12,""))</f>
        <v/>
      </c>
    </row>
    <row r="20">
      <c r="A20">
        <f>IF(Projects!$A20="","",Projects!$A20)</f>
        <v/>
      </c>
      <c r="B20">
        <f>IF($A20="","",IF(Projects!$C20="","",Projects!$C20))</f>
        <v/>
      </c>
      <c r="C20" s="16">
        <f>IF($A20="","",Projects!$E20)</f>
        <v/>
      </c>
      <c r="D20" s="20">
        <f>IF($A20="","",SUMIFS(Plan!E$3:E$302,Plan!$B$3:$B$302,$A20))</f>
        <v/>
      </c>
      <c r="E20" s="20">
        <f>IF($A20="","",SUMIFS(Plan!F$3:F$302,Plan!$B$3:$B$302,$A20))</f>
        <v/>
      </c>
      <c r="F20" s="20">
        <f>IF($A20="","",SUMIFS(Plan!G$3:G$302,Plan!$B$3:$B$302,$A20))</f>
        <v/>
      </c>
      <c r="G20" s="20">
        <f>IF($A20="","",SUMIFS(Plan!H$3:H$302,Plan!$B$3:$B$302,$A20))</f>
        <v/>
      </c>
      <c r="H20" s="20">
        <f>IF($A20="","",SUMIFS(Plan!I$3:I$302,Plan!$B$3:$B$302,$A20))</f>
        <v/>
      </c>
      <c r="I20" s="20">
        <f>IF($A20="","",SUMIFS(Plan!J$3:J$302,Plan!$B$3:$B$302,$A20))</f>
        <v/>
      </c>
      <c r="J20" s="20">
        <f>IF($A20="","",SUMIFS(Plan!K$3:K$302,Plan!$B$3:$B$302,$A20))</f>
        <v/>
      </c>
      <c r="K20" s="20">
        <f>IF($A20="","",SUMIFS(Plan!L$3:L$302,Plan!$B$3:$B$302,$A20))</f>
        <v/>
      </c>
      <c r="L20" s="20">
        <f>IF($A20="","",SUMIFS(Plan!M$3:M$302,Plan!$B$3:$B$302,$A20))</f>
        <v/>
      </c>
      <c r="M20" s="20">
        <f>IF($A20="","",SUMIFS(Plan!N$3:N$302,Plan!$B$3:$B$302,$A20))</f>
        <v/>
      </c>
      <c r="N20" s="20">
        <f>IF($A20="","",SUMIFS(Plan!O$3:O$302,Plan!$B$3:$B$302,$A20))</f>
        <v/>
      </c>
      <c r="O20" s="20">
        <f>IF($A20="","",SUMIFS(Plan!P$3:P$302,Plan!$B$3:$B$302,$A20))</f>
        <v/>
      </c>
      <c r="P20" s="18">
        <f>IF($A20="","",SUM(D20:O20))</f>
        <v/>
      </c>
      <c r="Q20" s="18">
        <f>IF($A20="","",P20*C20)</f>
        <v/>
      </c>
      <c r="R20">
        <f>IF(COUNTIFS(U20:AF20,"&gt;0")=0,"",MIN(U20:AF20))</f>
        <v/>
      </c>
      <c r="S20">
        <f>IF(COUNTIFS(U20:AF20,"&gt;0")=0,"",MAX(U20:AF20))</f>
        <v/>
      </c>
      <c r="U20" s="21">
        <f>IF($A20="","",IF(D20&gt;0,1,""))</f>
        <v/>
      </c>
      <c r="V20" s="21">
        <f>IF($A20="","",IF(E20&gt;0,2,""))</f>
        <v/>
      </c>
      <c r="W20" s="21">
        <f>IF($A20="","",IF(F20&gt;0,3,""))</f>
        <v/>
      </c>
      <c r="X20" s="21">
        <f>IF($A20="","",IF(G20&gt;0,4,""))</f>
        <v/>
      </c>
      <c r="Y20" s="21">
        <f>IF($A20="","",IF(H20&gt;0,5,""))</f>
        <v/>
      </c>
      <c r="Z20" s="21">
        <f>IF($A20="","",IF(I20&gt;0,6,""))</f>
        <v/>
      </c>
      <c r="AA20" s="21">
        <f>IF($A20="","",IF(J20&gt;0,7,""))</f>
        <v/>
      </c>
      <c r="AB20" s="21">
        <f>IF($A20="","",IF(K20&gt;0,8,""))</f>
        <v/>
      </c>
      <c r="AC20" s="21">
        <f>IF($A20="","",IF(L20&gt;0,9,""))</f>
        <v/>
      </c>
      <c r="AD20" s="21">
        <f>IF($A20="","",IF(M20&gt;0,10,""))</f>
        <v/>
      </c>
      <c r="AE20" s="21">
        <f>IF($A20="","",IF(N20&gt;0,11,""))</f>
        <v/>
      </c>
      <c r="AF20" s="21">
        <f>IF($A20="","",IF(O20&gt;0,12,""))</f>
        <v/>
      </c>
    </row>
    <row r="21">
      <c r="A21">
        <f>IF(Projects!$A21="","",Projects!$A21)</f>
        <v/>
      </c>
      <c r="B21">
        <f>IF($A21="","",IF(Projects!$C21="","",Projects!$C21))</f>
        <v/>
      </c>
      <c r="C21" s="16">
        <f>IF($A21="","",Projects!$E21)</f>
        <v/>
      </c>
      <c r="D21" s="20">
        <f>IF($A21="","",SUMIFS(Plan!E$3:E$302,Plan!$B$3:$B$302,$A21))</f>
        <v/>
      </c>
      <c r="E21" s="20">
        <f>IF($A21="","",SUMIFS(Plan!F$3:F$302,Plan!$B$3:$B$302,$A21))</f>
        <v/>
      </c>
      <c r="F21" s="20">
        <f>IF($A21="","",SUMIFS(Plan!G$3:G$302,Plan!$B$3:$B$302,$A21))</f>
        <v/>
      </c>
      <c r="G21" s="20">
        <f>IF($A21="","",SUMIFS(Plan!H$3:H$302,Plan!$B$3:$B$302,$A21))</f>
        <v/>
      </c>
      <c r="H21" s="20">
        <f>IF($A21="","",SUMIFS(Plan!I$3:I$302,Plan!$B$3:$B$302,$A21))</f>
        <v/>
      </c>
      <c r="I21" s="20">
        <f>IF($A21="","",SUMIFS(Plan!J$3:J$302,Plan!$B$3:$B$302,$A21))</f>
        <v/>
      </c>
      <c r="J21" s="20">
        <f>IF($A21="","",SUMIFS(Plan!K$3:K$302,Plan!$B$3:$B$302,$A21))</f>
        <v/>
      </c>
      <c r="K21" s="20">
        <f>IF($A21="","",SUMIFS(Plan!L$3:L$302,Plan!$B$3:$B$302,$A21))</f>
        <v/>
      </c>
      <c r="L21" s="20">
        <f>IF($A21="","",SUMIFS(Plan!M$3:M$302,Plan!$B$3:$B$302,$A21))</f>
        <v/>
      </c>
      <c r="M21" s="20">
        <f>IF($A21="","",SUMIFS(Plan!N$3:N$302,Plan!$B$3:$B$302,$A21))</f>
        <v/>
      </c>
      <c r="N21" s="20">
        <f>IF($A21="","",SUMIFS(Plan!O$3:O$302,Plan!$B$3:$B$302,$A21))</f>
        <v/>
      </c>
      <c r="O21" s="20">
        <f>IF($A21="","",SUMIFS(Plan!P$3:P$302,Plan!$B$3:$B$302,$A21))</f>
        <v/>
      </c>
      <c r="P21" s="18">
        <f>IF($A21="","",SUM(D21:O21))</f>
        <v/>
      </c>
      <c r="Q21" s="18">
        <f>IF($A21="","",P21*C21)</f>
        <v/>
      </c>
      <c r="R21">
        <f>IF(COUNTIFS(U21:AF21,"&gt;0")=0,"",MIN(U21:AF21))</f>
        <v/>
      </c>
      <c r="S21">
        <f>IF(COUNTIFS(U21:AF21,"&gt;0")=0,"",MAX(U21:AF21))</f>
        <v/>
      </c>
      <c r="U21" s="21">
        <f>IF($A21="","",IF(D21&gt;0,1,""))</f>
        <v/>
      </c>
      <c r="V21" s="21">
        <f>IF($A21="","",IF(E21&gt;0,2,""))</f>
        <v/>
      </c>
      <c r="W21" s="21">
        <f>IF($A21="","",IF(F21&gt;0,3,""))</f>
        <v/>
      </c>
      <c r="X21" s="21">
        <f>IF($A21="","",IF(G21&gt;0,4,""))</f>
        <v/>
      </c>
      <c r="Y21" s="21">
        <f>IF($A21="","",IF(H21&gt;0,5,""))</f>
        <v/>
      </c>
      <c r="Z21" s="21">
        <f>IF($A21="","",IF(I21&gt;0,6,""))</f>
        <v/>
      </c>
      <c r="AA21" s="21">
        <f>IF($A21="","",IF(J21&gt;0,7,""))</f>
        <v/>
      </c>
      <c r="AB21" s="21">
        <f>IF($A21="","",IF(K21&gt;0,8,""))</f>
        <v/>
      </c>
      <c r="AC21" s="21">
        <f>IF($A21="","",IF(L21&gt;0,9,""))</f>
        <v/>
      </c>
      <c r="AD21" s="21">
        <f>IF($A21="","",IF(M21&gt;0,10,""))</f>
        <v/>
      </c>
      <c r="AE21" s="21">
        <f>IF($A21="","",IF(N21&gt;0,11,""))</f>
        <v/>
      </c>
      <c r="AF21" s="21">
        <f>IF($A21="","",IF(O21&gt;0,12,""))</f>
        <v/>
      </c>
    </row>
    <row r="22">
      <c r="A22">
        <f>IF(Projects!$A22="","",Projects!$A22)</f>
        <v/>
      </c>
      <c r="B22">
        <f>IF($A22="","",IF(Projects!$C22="","",Projects!$C22))</f>
        <v/>
      </c>
      <c r="C22" s="16">
        <f>IF($A22="","",Projects!$E22)</f>
        <v/>
      </c>
      <c r="D22" s="20">
        <f>IF($A22="","",SUMIFS(Plan!E$3:E$302,Plan!$B$3:$B$302,$A22))</f>
        <v/>
      </c>
      <c r="E22" s="20">
        <f>IF($A22="","",SUMIFS(Plan!F$3:F$302,Plan!$B$3:$B$302,$A22))</f>
        <v/>
      </c>
      <c r="F22" s="20">
        <f>IF($A22="","",SUMIFS(Plan!G$3:G$302,Plan!$B$3:$B$302,$A22))</f>
        <v/>
      </c>
      <c r="G22" s="20">
        <f>IF($A22="","",SUMIFS(Plan!H$3:H$302,Plan!$B$3:$B$302,$A22))</f>
        <v/>
      </c>
      <c r="H22" s="20">
        <f>IF($A22="","",SUMIFS(Plan!I$3:I$302,Plan!$B$3:$B$302,$A22))</f>
        <v/>
      </c>
      <c r="I22" s="20">
        <f>IF($A22="","",SUMIFS(Plan!J$3:J$302,Plan!$B$3:$B$302,$A22))</f>
        <v/>
      </c>
      <c r="J22" s="20">
        <f>IF($A22="","",SUMIFS(Plan!K$3:K$302,Plan!$B$3:$B$302,$A22))</f>
        <v/>
      </c>
      <c r="K22" s="20">
        <f>IF($A22="","",SUMIFS(Plan!L$3:L$302,Plan!$B$3:$B$302,$A22))</f>
        <v/>
      </c>
      <c r="L22" s="20">
        <f>IF($A22="","",SUMIFS(Plan!M$3:M$302,Plan!$B$3:$B$302,$A22))</f>
        <v/>
      </c>
      <c r="M22" s="20">
        <f>IF($A22="","",SUMIFS(Plan!N$3:N$302,Plan!$B$3:$B$302,$A22))</f>
        <v/>
      </c>
      <c r="N22" s="20">
        <f>IF($A22="","",SUMIFS(Plan!O$3:O$302,Plan!$B$3:$B$302,$A22))</f>
        <v/>
      </c>
      <c r="O22" s="20">
        <f>IF($A22="","",SUMIFS(Plan!P$3:P$302,Plan!$B$3:$B$302,$A22))</f>
        <v/>
      </c>
      <c r="P22" s="18">
        <f>IF($A22="","",SUM(D22:O22))</f>
        <v/>
      </c>
      <c r="Q22" s="18">
        <f>IF($A22="","",P22*C22)</f>
        <v/>
      </c>
      <c r="R22">
        <f>IF(COUNTIFS(U22:AF22,"&gt;0")=0,"",MIN(U22:AF22))</f>
        <v/>
      </c>
      <c r="S22">
        <f>IF(COUNTIFS(U22:AF22,"&gt;0")=0,"",MAX(U22:AF22))</f>
        <v/>
      </c>
      <c r="U22" s="21">
        <f>IF($A22="","",IF(D22&gt;0,1,""))</f>
        <v/>
      </c>
      <c r="V22" s="21">
        <f>IF($A22="","",IF(E22&gt;0,2,""))</f>
        <v/>
      </c>
      <c r="W22" s="21">
        <f>IF($A22="","",IF(F22&gt;0,3,""))</f>
        <v/>
      </c>
      <c r="X22" s="21">
        <f>IF($A22="","",IF(G22&gt;0,4,""))</f>
        <v/>
      </c>
      <c r="Y22" s="21">
        <f>IF($A22="","",IF(H22&gt;0,5,""))</f>
        <v/>
      </c>
      <c r="Z22" s="21">
        <f>IF($A22="","",IF(I22&gt;0,6,""))</f>
        <v/>
      </c>
      <c r="AA22" s="21">
        <f>IF($A22="","",IF(J22&gt;0,7,""))</f>
        <v/>
      </c>
      <c r="AB22" s="21">
        <f>IF($A22="","",IF(K22&gt;0,8,""))</f>
        <v/>
      </c>
      <c r="AC22" s="21">
        <f>IF($A22="","",IF(L22&gt;0,9,""))</f>
        <v/>
      </c>
      <c r="AD22" s="21">
        <f>IF($A22="","",IF(M22&gt;0,10,""))</f>
        <v/>
      </c>
      <c r="AE22" s="21">
        <f>IF($A22="","",IF(N22&gt;0,11,""))</f>
        <v/>
      </c>
      <c r="AF22" s="21">
        <f>IF($A22="","",IF(O22&gt;0,12,""))</f>
        <v/>
      </c>
    </row>
    <row r="23">
      <c r="A23">
        <f>IF(Projects!$A23="","",Projects!$A23)</f>
        <v/>
      </c>
      <c r="B23">
        <f>IF($A23="","",IF(Projects!$C23="","",Projects!$C23))</f>
        <v/>
      </c>
      <c r="C23" s="16">
        <f>IF($A23="","",Projects!$E23)</f>
        <v/>
      </c>
      <c r="D23" s="20">
        <f>IF($A23="","",SUMIFS(Plan!E$3:E$302,Plan!$B$3:$B$302,$A23))</f>
        <v/>
      </c>
      <c r="E23" s="20">
        <f>IF($A23="","",SUMIFS(Plan!F$3:F$302,Plan!$B$3:$B$302,$A23))</f>
        <v/>
      </c>
      <c r="F23" s="20">
        <f>IF($A23="","",SUMIFS(Plan!G$3:G$302,Plan!$B$3:$B$302,$A23))</f>
        <v/>
      </c>
      <c r="G23" s="20">
        <f>IF($A23="","",SUMIFS(Plan!H$3:H$302,Plan!$B$3:$B$302,$A23))</f>
        <v/>
      </c>
      <c r="H23" s="20">
        <f>IF($A23="","",SUMIFS(Plan!I$3:I$302,Plan!$B$3:$B$302,$A23))</f>
        <v/>
      </c>
      <c r="I23" s="20">
        <f>IF($A23="","",SUMIFS(Plan!J$3:J$302,Plan!$B$3:$B$302,$A23))</f>
        <v/>
      </c>
      <c r="J23" s="20">
        <f>IF($A23="","",SUMIFS(Plan!K$3:K$302,Plan!$B$3:$B$302,$A23))</f>
        <v/>
      </c>
      <c r="K23" s="20">
        <f>IF($A23="","",SUMIFS(Plan!L$3:L$302,Plan!$B$3:$B$302,$A23))</f>
        <v/>
      </c>
      <c r="L23" s="20">
        <f>IF($A23="","",SUMIFS(Plan!M$3:M$302,Plan!$B$3:$B$302,$A23))</f>
        <v/>
      </c>
      <c r="M23" s="20">
        <f>IF($A23="","",SUMIFS(Plan!N$3:N$302,Plan!$B$3:$B$302,$A23))</f>
        <v/>
      </c>
      <c r="N23" s="20">
        <f>IF($A23="","",SUMIFS(Plan!O$3:O$302,Plan!$B$3:$B$302,$A23))</f>
        <v/>
      </c>
      <c r="O23" s="20">
        <f>IF($A23="","",SUMIFS(Plan!P$3:P$302,Plan!$B$3:$B$302,$A23))</f>
        <v/>
      </c>
      <c r="P23" s="18">
        <f>IF($A23="","",SUM(D23:O23))</f>
        <v/>
      </c>
      <c r="Q23" s="18">
        <f>IF($A23="","",P23*C23)</f>
        <v/>
      </c>
      <c r="R23">
        <f>IF(COUNTIFS(U23:AF23,"&gt;0")=0,"",MIN(U23:AF23))</f>
        <v/>
      </c>
      <c r="S23">
        <f>IF(COUNTIFS(U23:AF23,"&gt;0")=0,"",MAX(U23:AF23))</f>
        <v/>
      </c>
      <c r="U23" s="21">
        <f>IF($A23="","",IF(D23&gt;0,1,""))</f>
        <v/>
      </c>
      <c r="V23" s="21">
        <f>IF($A23="","",IF(E23&gt;0,2,""))</f>
        <v/>
      </c>
      <c r="W23" s="21">
        <f>IF($A23="","",IF(F23&gt;0,3,""))</f>
        <v/>
      </c>
      <c r="X23" s="21">
        <f>IF($A23="","",IF(G23&gt;0,4,""))</f>
        <v/>
      </c>
      <c r="Y23" s="21">
        <f>IF($A23="","",IF(H23&gt;0,5,""))</f>
        <v/>
      </c>
      <c r="Z23" s="21">
        <f>IF($A23="","",IF(I23&gt;0,6,""))</f>
        <v/>
      </c>
      <c r="AA23" s="21">
        <f>IF($A23="","",IF(J23&gt;0,7,""))</f>
        <v/>
      </c>
      <c r="AB23" s="21">
        <f>IF($A23="","",IF(K23&gt;0,8,""))</f>
        <v/>
      </c>
      <c r="AC23" s="21">
        <f>IF($A23="","",IF(L23&gt;0,9,""))</f>
        <v/>
      </c>
      <c r="AD23" s="21">
        <f>IF($A23="","",IF(M23&gt;0,10,""))</f>
        <v/>
      </c>
      <c r="AE23" s="21">
        <f>IF($A23="","",IF(N23&gt;0,11,""))</f>
        <v/>
      </c>
      <c r="AF23" s="21">
        <f>IF($A23="","",IF(O23&gt;0,12,""))</f>
        <v/>
      </c>
    </row>
    <row r="24">
      <c r="A24">
        <f>IF(Projects!$A24="","",Projects!$A24)</f>
        <v/>
      </c>
      <c r="B24">
        <f>IF($A24="","",IF(Projects!$C24="","",Projects!$C24))</f>
        <v/>
      </c>
      <c r="C24" s="16">
        <f>IF($A24="","",Projects!$E24)</f>
        <v/>
      </c>
      <c r="D24" s="20">
        <f>IF($A24="","",SUMIFS(Plan!E$3:E$302,Plan!$B$3:$B$302,$A24))</f>
        <v/>
      </c>
      <c r="E24" s="20">
        <f>IF($A24="","",SUMIFS(Plan!F$3:F$302,Plan!$B$3:$B$302,$A24))</f>
        <v/>
      </c>
      <c r="F24" s="20">
        <f>IF($A24="","",SUMIFS(Plan!G$3:G$302,Plan!$B$3:$B$302,$A24))</f>
        <v/>
      </c>
      <c r="G24" s="20">
        <f>IF($A24="","",SUMIFS(Plan!H$3:H$302,Plan!$B$3:$B$302,$A24))</f>
        <v/>
      </c>
      <c r="H24" s="20">
        <f>IF($A24="","",SUMIFS(Plan!I$3:I$302,Plan!$B$3:$B$302,$A24))</f>
        <v/>
      </c>
      <c r="I24" s="20">
        <f>IF($A24="","",SUMIFS(Plan!J$3:J$302,Plan!$B$3:$B$302,$A24))</f>
        <v/>
      </c>
      <c r="J24" s="20">
        <f>IF($A24="","",SUMIFS(Plan!K$3:K$302,Plan!$B$3:$B$302,$A24))</f>
        <v/>
      </c>
      <c r="K24" s="20">
        <f>IF($A24="","",SUMIFS(Plan!L$3:L$302,Plan!$B$3:$B$302,$A24))</f>
        <v/>
      </c>
      <c r="L24" s="20">
        <f>IF($A24="","",SUMIFS(Plan!M$3:M$302,Plan!$B$3:$B$302,$A24))</f>
        <v/>
      </c>
      <c r="M24" s="20">
        <f>IF($A24="","",SUMIFS(Plan!N$3:N$302,Plan!$B$3:$B$302,$A24))</f>
        <v/>
      </c>
      <c r="N24" s="20">
        <f>IF($A24="","",SUMIFS(Plan!O$3:O$302,Plan!$B$3:$B$302,$A24))</f>
        <v/>
      </c>
      <c r="O24" s="20">
        <f>IF($A24="","",SUMIFS(Plan!P$3:P$302,Plan!$B$3:$B$302,$A24))</f>
        <v/>
      </c>
      <c r="P24" s="18">
        <f>IF($A24="","",SUM(D24:O24))</f>
        <v/>
      </c>
      <c r="Q24" s="18">
        <f>IF($A24="","",P24*C24)</f>
        <v/>
      </c>
      <c r="R24">
        <f>IF(COUNTIFS(U24:AF24,"&gt;0")=0,"",MIN(U24:AF24))</f>
        <v/>
      </c>
      <c r="S24">
        <f>IF(COUNTIFS(U24:AF24,"&gt;0")=0,"",MAX(U24:AF24))</f>
        <v/>
      </c>
      <c r="U24" s="21">
        <f>IF($A24="","",IF(D24&gt;0,1,""))</f>
        <v/>
      </c>
      <c r="V24" s="21">
        <f>IF($A24="","",IF(E24&gt;0,2,""))</f>
        <v/>
      </c>
      <c r="W24" s="21">
        <f>IF($A24="","",IF(F24&gt;0,3,""))</f>
        <v/>
      </c>
      <c r="X24" s="21">
        <f>IF($A24="","",IF(G24&gt;0,4,""))</f>
        <v/>
      </c>
      <c r="Y24" s="21">
        <f>IF($A24="","",IF(H24&gt;0,5,""))</f>
        <v/>
      </c>
      <c r="Z24" s="21">
        <f>IF($A24="","",IF(I24&gt;0,6,""))</f>
        <v/>
      </c>
      <c r="AA24" s="21">
        <f>IF($A24="","",IF(J24&gt;0,7,""))</f>
        <v/>
      </c>
      <c r="AB24" s="21">
        <f>IF($A24="","",IF(K24&gt;0,8,""))</f>
        <v/>
      </c>
      <c r="AC24" s="21">
        <f>IF($A24="","",IF(L24&gt;0,9,""))</f>
        <v/>
      </c>
      <c r="AD24" s="21">
        <f>IF($A24="","",IF(M24&gt;0,10,""))</f>
        <v/>
      </c>
      <c r="AE24" s="21">
        <f>IF($A24="","",IF(N24&gt;0,11,""))</f>
        <v/>
      </c>
      <c r="AF24" s="21">
        <f>IF($A24="","",IF(O24&gt;0,12,""))</f>
        <v/>
      </c>
    </row>
    <row r="25">
      <c r="A25">
        <f>IF(Projects!$A25="","",Projects!$A25)</f>
        <v/>
      </c>
      <c r="B25">
        <f>IF($A25="","",IF(Projects!$C25="","",Projects!$C25))</f>
        <v/>
      </c>
      <c r="C25" s="16">
        <f>IF($A25="","",Projects!$E25)</f>
        <v/>
      </c>
      <c r="D25" s="20">
        <f>IF($A25="","",SUMIFS(Plan!E$3:E$302,Plan!$B$3:$B$302,$A25))</f>
        <v/>
      </c>
      <c r="E25" s="20">
        <f>IF($A25="","",SUMIFS(Plan!F$3:F$302,Plan!$B$3:$B$302,$A25))</f>
        <v/>
      </c>
      <c r="F25" s="20">
        <f>IF($A25="","",SUMIFS(Plan!G$3:G$302,Plan!$B$3:$B$302,$A25))</f>
        <v/>
      </c>
      <c r="G25" s="20">
        <f>IF($A25="","",SUMIFS(Plan!H$3:H$302,Plan!$B$3:$B$302,$A25))</f>
        <v/>
      </c>
      <c r="H25" s="20">
        <f>IF($A25="","",SUMIFS(Plan!I$3:I$302,Plan!$B$3:$B$302,$A25))</f>
        <v/>
      </c>
      <c r="I25" s="20">
        <f>IF($A25="","",SUMIFS(Plan!J$3:J$302,Plan!$B$3:$B$302,$A25))</f>
        <v/>
      </c>
      <c r="J25" s="20">
        <f>IF($A25="","",SUMIFS(Plan!K$3:K$302,Plan!$B$3:$B$302,$A25))</f>
        <v/>
      </c>
      <c r="K25" s="20">
        <f>IF($A25="","",SUMIFS(Plan!L$3:L$302,Plan!$B$3:$B$302,$A25))</f>
        <v/>
      </c>
      <c r="L25" s="20">
        <f>IF($A25="","",SUMIFS(Plan!M$3:M$302,Plan!$B$3:$B$302,$A25))</f>
        <v/>
      </c>
      <c r="M25" s="20">
        <f>IF($A25="","",SUMIFS(Plan!N$3:N$302,Plan!$B$3:$B$302,$A25))</f>
        <v/>
      </c>
      <c r="N25" s="20">
        <f>IF($A25="","",SUMIFS(Plan!O$3:O$302,Plan!$B$3:$B$302,$A25))</f>
        <v/>
      </c>
      <c r="O25" s="20">
        <f>IF($A25="","",SUMIFS(Plan!P$3:P$302,Plan!$B$3:$B$302,$A25))</f>
        <v/>
      </c>
      <c r="P25" s="18">
        <f>IF($A25="","",SUM(D25:O25))</f>
        <v/>
      </c>
      <c r="Q25" s="18">
        <f>IF($A25="","",P25*C25)</f>
        <v/>
      </c>
      <c r="R25">
        <f>IF(COUNTIFS(U25:AF25,"&gt;0")=0,"",MIN(U25:AF25))</f>
        <v/>
      </c>
      <c r="S25">
        <f>IF(COUNTIFS(U25:AF25,"&gt;0")=0,"",MAX(U25:AF25))</f>
        <v/>
      </c>
      <c r="U25" s="21">
        <f>IF($A25="","",IF(D25&gt;0,1,""))</f>
        <v/>
      </c>
      <c r="V25" s="21">
        <f>IF($A25="","",IF(E25&gt;0,2,""))</f>
        <v/>
      </c>
      <c r="W25" s="21">
        <f>IF($A25="","",IF(F25&gt;0,3,""))</f>
        <v/>
      </c>
      <c r="X25" s="21">
        <f>IF($A25="","",IF(G25&gt;0,4,""))</f>
        <v/>
      </c>
      <c r="Y25" s="21">
        <f>IF($A25="","",IF(H25&gt;0,5,""))</f>
        <v/>
      </c>
      <c r="Z25" s="21">
        <f>IF($A25="","",IF(I25&gt;0,6,""))</f>
        <v/>
      </c>
      <c r="AA25" s="21">
        <f>IF($A25="","",IF(J25&gt;0,7,""))</f>
        <v/>
      </c>
      <c r="AB25" s="21">
        <f>IF($A25="","",IF(K25&gt;0,8,""))</f>
        <v/>
      </c>
      <c r="AC25" s="21">
        <f>IF($A25="","",IF(L25&gt;0,9,""))</f>
        <v/>
      </c>
      <c r="AD25" s="21">
        <f>IF($A25="","",IF(M25&gt;0,10,""))</f>
        <v/>
      </c>
      <c r="AE25" s="21">
        <f>IF($A25="","",IF(N25&gt;0,11,""))</f>
        <v/>
      </c>
      <c r="AF25" s="21">
        <f>IF($A25="","",IF(O25&gt;0,12,""))</f>
        <v/>
      </c>
    </row>
    <row r="26">
      <c r="A26">
        <f>IF(Projects!$A26="","",Projects!$A26)</f>
        <v/>
      </c>
      <c r="B26">
        <f>IF($A26="","",IF(Projects!$C26="","",Projects!$C26))</f>
        <v/>
      </c>
      <c r="C26" s="16">
        <f>IF($A26="","",Projects!$E26)</f>
        <v/>
      </c>
      <c r="D26" s="20">
        <f>IF($A26="","",SUMIFS(Plan!E$3:E$302,Plan!$B$3:$B$302,$A26))</f>
        <v/>
      </c>
      <c r="E26" s="20">
        <f>IF($A26="","",SUMIFS(Plan!F$3:F$302,Plan!$B$3:$B$302,$A26))</f>
        <v/>
      </c>
      <c r="F26" s="20">
        <f>IF($A26="","",SUMIFS(Plan!G$3:G$302,Plan!$B$3:$B$302,$A26))</f>
        <v/>
      </c>
      <c r="G26" s="20">
        <f>IF($A26="","",SUMIFS(Plan!H$3:H$302,Plan!$B$3:$B$302,$A26))</f>
        <v/>
      </c>
      <c r="H26" s="20">
        <f>IF($A26="","",SUMIFS(Plan!I$3:I$302,Plan!$B$3:$B$302,$A26))</f>
        <v/>
      </c>
      <c r="I26" s="20">
        <f>IF($A26="","",SUMIFS(Plan!J$3:J$302,Plan!$B$3:$B$302,$A26))</f>
        <v/>
      </c>
      <c r="J26" s="20">
        <f>IF($A26="","",SUMIFS(Plan!K$3:K$302,Plan!$B$3:$B$302,$A26))</f>
        <v/>
      </c>
      <c r="K26" s="20">
        <f>IF($A26="","",SUMIFS(Plan!L$3:L$302,Plan!$B$3:$B$302,$A26))</f>
        <v/>
      </c>
      <c r="L26" s="20">
        <f>IF($A26="","",SUMIFS(Plan!M$3:M$302,Plan!$B$3:$B$302,$A26))</f>
        <v/>
      </c>
      <c r="M26" s="20">
        <f>IF($A26="","",SUMIFS(Plan!N$3:N$302,Plan!$B$3:$B$302,$A26))</f>
        <v/>
      </c>
      <c r="N26" s="20">
        <f>IF($A26="","",SUMIFS(Plan!O$3:O$302,Plan!$B$3:$B$302,$A26))</f>
        <v/>
      </c>
      <c r="O26" s="20">
        <f>IF($A26="","",SUMIFS(Plan!P$3:P$302,Plan!$B$3:$B$302,$A26))</f>
        <v/>
      </c>
      <c r="P26" s="18">
        <f>IF($A26="","",SUM(D26:O26))</f>
        <v/>
      </c>
      <c r="Q26" s="18">
        <f>IF($A26="","",P26*C26)</f>
        <v/>
      </c>
      <c r="R26">
        <f>IF(COUNTIFS(U26:AF26,"&gt;0")=0,"",MIN(U26:AF26))</f>
        <v/>
      </c>
      <c r="S26">
        <f>IF(COUNTIFS(U26:AF26,"&gt;0")=0,"",MAX(U26:AF26))</f>
        <v/>
      </c>
      <c r="U26" s="21">
        <f>IF($A26="","",IF(D26&gt;0,1,""))</f>
        <v/>
      </c>
      <c r="V26" s="21">
        <f>IF($A26="","",IF(E26&gt;0,2,""))</f>
        <v/>
      </c>
      <c r="W26" s="21">
        <f>IF($A26="","",IF(F26&gt;0,3,""))</f>
        <v/>
      </c>
      <c r="X26" s="21">
        <f>IF($A26="","",IF(G26&gt;0,4,""))</f>
        <v/>
      </c>
      <c r="Y26" s="21">
        <f>IF($A26="","",IF(H26&gt;0,5,""))</f>
        <v/>
      </c>
      <c r="Z26" s="21">
        <f>IF($A26="","",IF(I26&gt;0,6,""))</f>
        <v/>
      </c>
      <c r="AA26" s="21">
        <f>IF($A26="","",IF(J26&gt;0,7,""))</f>
        <v/>
      </c>
      <c r="AB26" s="21">
        <f>IF($A26="","",IF(K26&gt;0,8,""))</f>
        <v/>
      </c>
      <c r="AC26" s="21">
        <f>IF($A26="","",IF(L26&gt;0,9,""))</f>
        <v/>
      </c>
      <c r="AD26" s="21">
        <f>IF($A26="","",IF(M26&gt;0,10,""))</f>
        <v/>
      </c>
      <c r="AE26" s="21">
        <f>IF($A26="","",IF(N26&gt;0,11,""))</f>
        <v/>
      </c>
      <c r="AF26" s="21">
        <f>IF($A26="","",IF(O26&gt;0,12,""))</f>
        <v/>
      </c>
    </row>
    <row r="27">
      <c r="A27">
        <f>IF(Projects!$A27="","",Projects!$A27)</f>
        <v/>
      </c>
      <c r="B27">
        <f>IF($A27="","",IF(Projects!$C27="","",Projects!$C27))</f>
        <v/>
      </c>
      <c r="C27" s="16">
        <f>IF($A27="","",Projects!$E27)</f>
        <v/>
      </c>
      <c r="D27" s="20">
        <f>IF($A27="","",SUMIFS(Plan!E$3:E$302,Plan!$B$3:$B$302,$A27))</f>
        <v/>
      </c>
      <c r="E27" s="20">
        <f>IF($A27="","",SUMIFS(Plan!F$3:F$302,Plan!$B$3:$B$302,$A27))</f>
        <v/>
      </c>
      <c r="F27" s="20">
        <f>IF($A27="","",SUMIFS(Plan!G$3:G$302,Plan!$B$3:$B$302,$A27))</f>
        <v/>
      </c>
      <c r="G27" s="20">
        <f>IF($A27="","",SUMIFS(Plan!H$3:H$302,Plan!$B$3:$B$302,$A27))</f>
        <v/>
      </c>
      <c r="H27" s="20">
        <f>IF($A27="","",SUMIFS(Plan!I$3:I$302,Plan!$B$3:$B$302,$A27))</f>
        <v/>
      </c>
      <c r="I27" s="20">
        <f>IF($A27="","",SUMIFS(Plan!J$3:J$302,Plan!$B$3:$B$302,$A27))</f>
        <v/>
      </c>
      <c r="J27" s="20">
        <f>IF($A27="","",SUMIFS(Plan!K$3:K$302,Plan!$B$3:$B$302,$A27))</f>
        <v/>
      </c>
      <c r="K27" s="20">
        <f>IF($A27="","",SUMIFS(Plan!L$3:L$302,Plan!$B$3:$B$302,$A27))</f>
        <v/>
      </c>
      <c r="L27" s="20">
        <f>IF($A27="","",SUMIFS(Plan!M$3:M$302,Plan!$B$3:$B$302,$A27))</f>
        <v/>
      </c>
      <c r="M27" s="20">
        <f>IF($A27="","",SUMIFS(Plan!N$3:N$302,Plan!$B$3:$B$302,$A27))</f>
        <v/>
      </c>
      <c r="N27" s="20">
        <f>IF($A27="","",SUMIFS(Plan!O$3:O$302,Plan!$B$3:$B$302,$A27))</f>
        <v/>
      </c>
      <c r="O27" s="20">
        <f>IF($A27="","",SUMIFS(Plan!P$3:P$302,Plan!$B$3:$B$302,$A27))</f>
        <v/>
      </c>
      <c r="P27" s="18">
        <f>IF($A27="","",SUM(D27:O27))</f>
        <v/>
      </c>
      <c r="Q27" s="18">
        <f>IF($A27="","",P27*C27)</f>
        <v/>
      </c>
      <c r="R27">
        <f>IF(COUNTIFS(U27:AF27,"&gt;0")=0,"",MIN(U27:AF27))</f>
        <v/>
      </c>
      <c r="S27">
        <f>IF(COUNTIFS(U27:AF27,"&gt;0")=0,"",MAX(U27:AF27))</f>
        <v/>
      </c>
      <c r="U27" s="21">
        <f>IF($A27="","",IF(D27&gt;0,1,""))</f>
        <v/>
      </c>
      <c r="V27" s="21">
        <f>IF($A27="","",IF(E27&gt;0,2,""))</f>
        <v/>
      </c>
      <c r="W27" s="21">
        <f>IF($A27="","",IF(F27&gt;0,3,""))</f>
        <v/>
      </c>
      <c r="X27" s="21">
        <f>IF($A27="","",IF(G27&gt;0,4,""))</f>
        <v/>
      </c>
      <c r="Y27" s="21">
        <f>IF($A27="","",IF(H27&gt;0,5,""))</f>
        <v/>
      </c>
      <c r="Z27" s="21">
        <f>IF($A27="","",IF(I27&gt;0,6,""))</f>
        <v/>
      </c>
      <c r="AA27" s="21">
        <f>IF($A27="","",IF(J27&gt;0,7,""))</f>
        <v/>
      </c>
      <c r="AB27" s="21">
        <f>IF($A27="","",IF(K27&gt;0,8,""))</f>
        <v/>
      </c>
      <c r="AC27" s="21">
        <f>IF($A27="","",IF(L27&gt;0,9,""))</f>
        <v/>
      </c>
      <c r="AD27" s="21">
        <f>IF($A27="","",IF(M27&gt;0,10,""))</f>
        <v/>
      </c>
      <c r="AE27" s="21">
        <f>IF($A27="","",IF(N27&gt;0,11,""))</f>
        <v/>
      </c>
      <c r="AF27" s="21">
        <f>IF($A27="","",IF(O27&gt;0,12,""))</f>
        <v/>
      </c>
    </row>
    <row r="28">
      <c r="A28">
        <f>IF(Projects!$A28="","",Projects!$A28)</f>
        <v/>
      </c>
      <c r="B28">
        <f>IF($A28="","",IF(Projects!$C28="","",Projects!$C28))</f>
        <v/>
      </c>
      <c r="C28" s="16">
        <f>IF($A28="","",Projects!$E28)</f>
        <v/>
      </c>
      <c r="D28" s="20">
        <f>IF($A28="","",SUMIFS(Plan!E$3:E$302,Plan!$B$3:$B$302,$A28))</f>
        <v/>
      </c>
      <c r="E28" s="20">
        <f>IF($A28="","",SUMIFS(Plan!F$3:F$302,Plan!$B$3:$B$302,$A28))</f>
        <v/>
      </c>
      <c r="F28" s="20">
        <f>IF($A28="","",SUMIFS(Plan!G$3:G$302,Plan!$B$3:$B$302,$A28))</f>
        <v/>
      </c>
      <c r="G28" s="20">
        <f>IF($A28="","",SUMIFS(Plan!H$3:H$302,Plan!$B$3:$B$302,$A28))</f>
        <v/>
      </c>
      <c r="H28" s="20">
        <f>IF($A28="","",SUMIFS(Plan!I$3:I$302,Plan!$B$3:$B$302,$A28))</f>
        <v/>
      </c>
      <c r="I28" s="20">
        <f>IF($A28="","",SUMIFS(Plan!J$3:J$302,Plan!$B$3:$B$302,$A28))</f>
        <v/>
      </c>
      <c r="J28" s="20">
        <f>IF($A28="","",SUMIFS(Plan!K$3:K$302,Plan!$B$3:$B$302,$A28))</f>
        <v/>
      </c>
      <c r="K28" s="20">
        <f>IF($A28="","",SUMIFS(Plan!L$3:L$302,Plan!$B$3:$B$302,$A28))</f>
        <v/>
      </c>
      <c r="L28" s="20">
        <f>IF($A28="","",SUMIFS(Plan!M$3:M$302,Plan!$B$3:$B$302,$A28))</f>
        <v/>
      </c>
      <c r="M28" s="20">
        <f>IF($A28="","",SUMIFS(Plan!N$3:N$302,Plan!$B$3:$B$302,$A28))</f>
        <v/>
      </c>
      <c r="N28" s="20">
        <f>IF($A28="","",SUMIFS(Plan!O$3:O$302,Plan!$B$3:$B$302,$A28))</f>
        <v/>
      </c>
      <c r="O28" s="20">
        <f>IF($A28="","",SUMIFS(Plan!P$3:P$302,Plan!$B$3:$B$302,$A28))</f>
        <v/>
      </c>
      <c r="P28" s="18">
        <f>IF($A28="","",SUM(D28:O28))</f>
        <v/>
      </c>
      <c r="Q28" s="18">
        <f>IF($A28="","",P28*C28)</f>
        <v/>
      </c>
      <c r="R28">
        <f>IF(COUNTIFS(U28:AF28,"&gt;0")=0,"",MIN(U28:AF28))</f>
        <v/>
      </c>
      <c r="S28">
        <f>IF(COUNTIFS(U28:AF28,"&gt;0")=0,"",MAX(U28:AF28))</f>
        <v/>
      </c>
      <c r="U28" s="21">
        <f>IF($A28="","",IF(D28&gt;0,1,""))</f>
        <v/>
      </c>
      <c r="V28" s="21">
        <f>IF($A28="","",IF(E28&gt;0,2,""))</f>
        <v/>
      </c>
      <c r="W28" s="21">
        <f>IF($A28="","",IF(F28&gt;0,3,""))</f>
        <v/>
      </c>
      <c r="X28" s="21">
        <f>IF($A28="","",IF(G28&gt;0,4,""))</f>
        <v/>
      </c>
      <c r="Y28" s="21">
        <f>IF($A28="","",IF(H28&gt;0,5,""))</f>
        <v/>
      </c>
      <c r="Z28" s="21">
        <f>IF($A28="","",IF(I28&gt;0,6,""))</f>
        <v/>
      </c>
      <c r="AA28" s="21">
        <f>IF($A28="","",IF(J28&gt;0,7,""))</f>
        <v/>
      </c>
      <c r="AB28" s="21">
        <f>IF($A28="","",IF(K28&gt;0,8,""))</f>
        <v/>
      </c>
      <c r="AC28" s="21">
        <f>IF($A28="","",IF(L28&gt;0,9,""))</f>
        <v/>
      </c>
      <c r="AD28" s="21">
        <f>IF($A28="","",IF(M28&gt;0,10,""))</f>
        <v/>
      </c>
      <c r="AE28" s="21">
        <f>IF($A28="","",IF(N28&gt;0,11,""))</f>
        <v/>
      </c>
      <c r="AF28" s="21">
        <f>IF($A28="","",IF(O28&gt;0,12,""))</f>
        <v/>
      </c>
    </row>
    <row r="29">
      <c r="A29">
        <f>IF(Projects!$A29="","",Projects!$A29)</f>
        <v/>
      </c>
      <c r="B29">
        <f>IF($A29="","",IF(Projects!$C29="","",Projects!$C29))</f>
        <v/>
      </c>
      <c r="C29" s="16">
        <f>IF($A29="","",Projects!$E29)</f>
        <v/>
      </c>
      <c r="D29" s="20">
        <f>IF($A29="","",SUMIFS(Plan!E$3:E$302,Plan!$B$3:$B$302,$A29))</f>
        <v/>
      </c>
      <c r="E29" s="20">
        <f>IF($A29="","",SUMIFS(Plan!F$3:F$302,Plan!$B$3:$B$302,$A29))</f>
        <v/>
      </c>
      <c r="F29" s="20">
        <f>IF($A29="","",SUMIFS(Plan!G$3:G$302,Plan!$B$3:$B$302,$A29))</f>
        <v/>
      </c>
      <c r="G29" s="20">
        <f>IF($A29="","",SUMIFS(Plan!H$3:H$302,Plan!$B$3:$B$302,$A29))</f>
        <v/>
      </c>
      <c r="H29" s="20">
        <f>IF($A29="","",SUMIFS(Plan!I$3:I$302,Plan!$B$3:$B$302,$A29))</f>
        <v/>
      </c>
      <c r="I29" s="20">
        <f>IF($A29="","",SUMIFS(Plan!J$3:J$302,Plan!$B$3:$B$302,$A29))</f>
        <v/>
      </c>
      <c r="J29" s="20">
        <f>IF($A29="","",SUMIFS(Plan!K$3:K$302,Plan!$B$3:$B$302,$A29))</f>
        <v/>
      </c>
      <c r="K29" s="20">
        <f>IF($A29="","",SUMIFS(Plan!L$3:L$302,Plan!$B$3:$B$302,$A29))</f>
        <v/>
      </c>
      <c r="L29" s="20">
        <f>IF($A29="","",SUMIFS(Plan!M$3:M$302,Plan!$B$3:$B$302,$A29))</f>
        <v/>
      </c>
      <c r="M29" s="20">
        <f>IF($A29="","",SUMIFS(Plan!N$3:N$302,Plan!$B$3:$B$302,$A29))</f>
        <v/>
      </c>
      <c r="N29" s="20">
        <f>IF($A29="","",SUMIFS(Plan!O$3:O$302,Plan!$B$3:$B$302,$A29))</f>
        <v/>
      </c>
      <c r="O29" s="20">
        <f>IF($A29="","",SUMIFS(Plan!P$3:P$302,Plan!$B$3:$B$302,$A29))</f>
        <v/>
      </c>
      <c r="P29" s="18">
        <f>IF($A29="","",SUM(D29:O29))</f>
        <v/>
      </c>
      <c r="Q29" s="18">
        <f>IF($A29="","",P29*C29)</f>
        <v/>
      </c>
      <c r="R29">
        <f>IF(COUNTIFS(U29:AF29,"&gt;0")=0,"",MIN(U29:AF29))</f>
        <v/>
      </c>
      <c r="S29">
        <f>IF(COUNTIFS(U29:AF29,"&gt;0")=0,"",MAX(U29:AF29))</f>
        <v/>
      </c>
      <c r="U29" s="21">
        <f>IF($A29="","",IF(D29&gt;0,1,""))</f>
        <v/>
      </c>
      <c r="V29" s="21">
        <f>IF($A29="","",IF(E29&gt;0,2,""))</f>
        <v/>
      </c>
      <c r="W29" s="21">
        <f>IF($A29="","",IF(F29&gt;0,3,""))</f>
        <v/>
      </c>
      <c r="X29" s="21">
        <f>IF($A29="","",IF(G29&gt;0,4,""))</f>
        <v/>
      </c>
      <c r="Y29" s="21">
        <f>IF($A29="","",IF(H29&gt;0,5,""))</f>
        <v/>
      </c>
      <c r="Z29" s="21">
        <f>IF($A29="","",IF(I29&gt;0,6,""))</f>
        <v/>
      </c>
      <c r="AA29" s="21">
        <f>IF($A29="","",IF(J29&gt;0,7,""))</f>
        <v/>
      </c>
      <c r="AB29" s="21">
        <f>IF($A29="","",IF(K29&gt;0,8,""))</f>
        <v/>
      </c>
      <c r="AC29" s="21">
        <f>IF($A29="","",IF(L29&gt;0,9,""))</f>
        <v/>
      </c>
      <c r="AD29" s="21">
        <f>IF($A29="","",IF(M29&gt;0,10,""))</f>
        <v/>
      </c>
      <c r="AE29" s="21">
        <f>IF($A29="","",IF(N29&gt;0,11,""))</f>
        <v/>
      </c>
      <c r="AF29" s="21">
        <f>IF($A29="","",IF(O29&gt;0,12,""))</f>
        <v/>
      </c>
    </row>
    <row r="30">
      <c r="A30">
        <f>IF(Projects!$A30="","",Projects!$A30)</f>
        <v/>
      </c>
      <c r="B30">
        <f>IF($A30="","",IF(Projects!$C30="","",Projects!$C30))</f>
        <v/>
      </c>
      <c r="C30" s="16">
        <f>IF($A30="","",Projects!$E30)</f>
        <v/>
      </c>
      <c r="D30" s="20">
        <f>IF($A30="","",SUMIFS(Plan!E$3:E$302,Plan!$B$3:$B$302,$A30))</f>
        <v/>
      </c>
      <c r="E30" s="20">
        <f>IF($A30="","",SUMIFS(Plan!F$3:F$302,Plan!$B$3:$B$302,$A30))</f>
        <v/>
      </c>
      <c r="F30" s="20">
        <f>IF($A30="","",SUMIFS(Plan!G$3:G$302,Plan!$B$3:$B$302,$A30))</f>
        <v/>
      </c>
      <c r="G30" s="20">
        <f>IF($A30="","",SUMIFS(Plan!H$3:H$302,Plan!$B$3:$B$302,$A30))</f>
        <v/>
      </c>
      <c r="H30" s="20">
        <f>IF($A30="","",SUMIFS(Plan!I$3:I$302,Plan!$B$3:$B$302,$A30))</f>
        <v/>
      </c>
      <c r="I30" s="20">
        <f>IF($A30="","",SUMIFS(Plan!J$3:J$302,Plan!$B$3:$B$302,$A30))</f>
        <v/>
      </c>
      <c r="J30" s="20">
        <f>IF($A30="","",SUMIFS(Plan!K$3:K$302,Plan!$B$3:$B$302,$A30))</f>
        <v/>
      </c>
      <c r="K30" s="20">
        <f>IF($A30="","",SUMIFS(Plan!L$3:L$302,Plan!$B$3:$B$302,$A30))</f>
        <v/>
      </c>
      <c r="L30" s="20">
        <f>IF($A30="","",SUMIFS(Plan!M$3:M$302,Plan!$B$3:$B$302,$A30))</f>
        <v/>
      </c>
      <c r="M30" s="20">
        <f>IF($A30="","",SUMIFS(Plan!N$3:N$302,Plan!$B$3:$B$302,$A30))</f>
        <v/>
      </c>
      <c r="N30" s="20">
        <f>IF($A30="","",SUMIFS(Plan!O$3:O$302,Plan!$B$3:$B$302,$A30))</f>
        <v/>
      </c>
      <c r="O30" s="20">
        <f>IF($A30="","",SUMIFS(Plan!P$3:P$302,Plan!$B$3:$B$302,$A30))</f>
        <v/>
      </c>
      <c r="P30" s="18">
        <f>IF($A30="","",SUM(D30:O30))</f>
        <v/>
      </c>
      <c r="Q30" s="18">
        <f>IF($A30="","",P30*C30)</f>
        <v/>
      </c>
      <c r="R30">
        <f>IF(COUNTIFS(U30:AF30,"&gt;0")=0,"",MIN(U30:AF30))</f>
        <v/>
      </c>
      <c r="S30">
        <f>IF(COUNTIFS(U30:AF30,"&gt;0")=0,"",MAX(U30:AF30))</f>
        <v/>
      </c>
      <c r="U30" s="21">
        <f>IF($A30="","",IF(D30&gt;0,1,""))</f>
        <v/>
      </c>
      <c r="V30" s="21">
        <f>IF($A30="","",IF(E30&gt;0,2,""))</f>
        <v/>
      </c>
      <c r="W30" s="21">
        <f>IF($A30="","",IF(F30&gt;0,3,""))</f>
        <v/>
      </c>
      <c r="X30" s="21">
        <f>IF($A30="","",IF(G30&gt;0,4,""))</f>
        <v/>
      </c>
      <c r="Y30" s="21">
        <f>IF($A30="","",IF(H30&gt;0,5,""))</f>
        <v/>
      </c>
      <c r="Z30" s="21">
        <f>IF($A30="","",IF(I30&gt;0,6,""))</f>
        <v/>
      </c>
      <c r="AA30" s="21">
        <f>IF($A30="","",IF(J30&gt;0,7,""))</f>
        <v/>
      </c>
      <c r="AB30" s="21">
        <f>IF($A30="","",IF(K30&gt;0,8,""))</f>
        <v/>
      </c>
      <c r="AC30" s="21">
        <f>IF($A30="","",IF(L30&gt;0,9,""))</f>
        <v/>
      </c>
      <c r="AD30" s="21">
        <f>IF($A30="","",IF(M30&gt;0,10,""))</f>
        <v/>
      </c>
      <c r="AE30" s="21">
        <f>IF($A30="","",IF(N30&gt;0,11,""))</f>
        <v/>
      </c>
      <c r="AF30" s="21">
        <f>IF($A30="","",IF(O30&gt;0,12,""))</f>
        <v/>
      </c>
    </row>
    <row r="31">
      <c r="A31">
        <f>IF(Projects!$A31="","",Projects!$A31)</f>
        <v/>
      </c>
      <c r="B31">
        <f>IF($A31="","",IF(Projects!$C31="","",Projects!$C31))</f>
        <v/>
      </c>
      <c r="C31" s="16">
        <f>IF($A31="","",Projects!$E31)</f>
        <v/>
      </c>
      <c r="D31" s="20">
        <f>IF($A31="","",SUMIFS(Plan!E$3:E$302,Plan!$B$3:$B$302,$A31))</f>
        <v/>
      </c>
      <c r="E31" s="20">
        <f>IF($A31="","",SUMIFS(Plan!F$3:F$302,Plan!$B$3:$B$302,$A31))</f>
        <v/>
      </c>
      <c r="F31" s="20">
        <f>IF($A31="","",SUMIFS(Plan!G$3:G$302,Plan!$B$3:$B$302,$A31))</f>
        <v/>
      </c>
      <c r="G31" s="20">
        <f>IF($A31="","",SUMIFS(Plan!H$3:H$302,Plan!$B$3:$B$302,$A31))</f>
        <v/>
      </c>
      <c r="H31" s="20">
        <f>IF($A31="","",SUMIFS(Plan!I$3:I$302,Plan!$B$3:$B$302,$A31))</f>
        <v/>
      </c>
      <c r="I31" s="20">
        <f>IF($A31="","",SUMIFS(Plan!J$3:J$302,Plan!$B$3:$B$302,$A31))</f>
        <v/>
      </c>
      <c r="J31" s="20">
        <f>IF($A31="","",SUMIFS(Plan!K$3:K$302,Plan!$B$3:$B$302,$A31))</f>
        <v/>
      </c>
      <c r="K31" s="20">
        <f>IF($A31="","",SUMIFS(Plan!L$3:L$302,Plan!$B$3:$B$302,$A31))</f>
        <v/>
      </c>
      <c r="L31" s="20">
        <f>IF($A31="","",SUMIFS(Plan!M$3:M$302,Plan!$B$3:$B$302,$A31))</f>
        <v/>
      </c>
      <c r="M31" s="20">
        <f>IF($A31="","",SUMIFS(Plan!N$3:N$302,Plan!$B$3:$B$302,$A31))</f>
        <v/>
      </c>
      <c r="N31" s="20">
        <f>IF($A31="","",SUMIFS(Plan!O$3:O$302,Plan!$B$3:$B$302,$A31))</f>
        <v/>
      </c>
      <c r="O31" s="20">
        <f>IF($A31="","",SUMIFS(Plan!P$3:P$302,Plan!$B$3:$B$302,$A31))</f>
        <v/>
      </c>
      <c r="P31" s="18">
        <f>IF($A31="","",SUM(D31:O31))</f>
        <v/>
      </c>
      <c r="Q31" s="18">
        <f>IF($A31="","",P31*C31)</f>
        <v/>
      </c>
      <c r="R31">
        <f>IF(COUNTIFS(U31:AF31,"&gt;0")=0,"",MIN(U31:AF31))</f>
        <v/>
      </c>
      <c r="S31">
        <f>IF(COUNTIFS(U31:AF31,"&gt;0")=0,"",MAX(U31:AF31))</f>
        <v/>
      </c>
      <c r="U31" s="21">
        <f>IF($A31="","",IF(D31&gt;0,1,""))</f>
        <v/>
      </c>
      <c r="V31" s="21">
        <f>IF($A31="","",IF(E31&gt;0,2,""))</f>
        <v/>
      </c>
      <c r="W31" s="21">
        <f>IF($A31="","",IF(F31&gt;0,3,""))</f>
        <v/>
      </c>
      <c r="X31" s="21">
        <f>IF($A31="","",IF(G31&gt;0,4,""))</f>
        <v/>
      </c>
      <c r="Y31" s="21">
        <f>IF($A31="","",IF(H31&gt;0,5,""))</f>
        <v/>
      </c>
      <c r="Z31" s="21">
        <f>IF($A31="","",IF(I31&gt;0,6,""))</f>
        <v/>
      </c>
      <c r="AA31" s="21">
        <f>IF($A31="","",IF(J31&gt;0,7,""))</f>
        <v/>
      </c>
      <c r="AB31" s="21">
        <f>IF($A31="","",IF(K31&gt;0,8,""))</f>
        <v/>
      </c>
      <c r="AC31" s="21">
        <f>IF($A31="","",IF(L31&gt;0,9,""))</f>
        <v/>
      </c>
      <c r="AD31" s="21">
        <f>IF($A31="","",IF(M31&gt;0,10,""))</f>
        <v/>
      </c>
      <c r="AE31" s="21">
        <f>IF($A31="","",IF(N31&gt;0,11,""))</f>
        <v/>
      </c>
      <c r="AF31" s="21">
        <f>IF($A31="","",IF(O31&gt;0,12,""))</f>
        <v/>
      </c>
    </row>
    <row r="32">
      <c r="A32">
        <f>IF(Projects!$A32="","",Projects!$A32)</f>
        <v/>
      </c>
      <c r="B32">
        <f>IF($A32="","",IF(Projects!$C32="","",Projects!$C32))</f>
        <v/>
      </c>
      <c r="C32" s="16">
        <f>IF($A32="","",Projects!$E32)</f>
        <v/>
      </c>
      <c r="D32" s="20">
        <f>IF($A32="","",SUMIFS(Plan!E$3:E$302,Plan!$B$3:$B$302,$A32))</f>
        <v/>
      </c>
      <c r="E32" s="20">
        <f>IF($A32="","",SUMIFS(Plan!F$3:F$302,Plan!$B$3:$B$302,$A32))</f>
        <v/>
      </c>
      <c r="F32" s="20">
        <f>IF($A32="","",SUMIFS(Plan!G$3:G$302,Plan!$B$3:$B$302,$A32))</f>
        <v/>
      </c>
      <c r="G32" s="20">
        <f>IF($A32="","",SUMIFS(Plan!H$3:H$302,Plan!$B$3:$B$302,$A32))</f>
        <v/>
      </c>
      <c r="H32" s="20">
        <f>IF($A32="","",SUMIFS(Plan!I$3:I$302,Plan!$B$3:$B$302,$A32))</f>
        <v/>
      </c>
      <c r="I32" s="20">
        <f>IF($A32="","",SUMIFS(Plan!J$3:J$302,Plan!$B$3:$B$302,$A32))</f>
        <v/>
      </c>
      <c r="J32" s="20">
        <f>IF($A32="","",SUMIFS(Plan!K$3:K$302,Plan!$B$3:$B$302,$A32))</f>
        <v/>
      </c>
      <c r="K32" s="20">
        <f>IF($A32="","",SUMIFS(Plan!L$3:L$302,Plan!$B$3:$B$302,$A32))</f>
        <v/>
      </c>
      <c r="L32" s="20">
        <f>IF($A32="","",SUMIFS(Plan!M$3:M$302,Plan!$B$3:$B$302,$A32))</f>
        <v/>
      </c>
      <c r="M32" s="20">
        <f>IF($A32="","",SUMIFS(Plan!N$3:N$302,Plan!$B$3:$B$302,$A32))</f>
        <v/>
      </c>
      <c r="N32" s="20">
        <f>IF($A32="","",SUMIFS(Plan!O$3:O$302,Plan!$B$3:$B$302,$A32))</f>
        <v/>
      </c>
      <c r="O32" s="20">
        <f>IF($A32="","",SUMIFS(Plan!P$3:P$302,Plan!$B$3:$B$302,$A32))</f>
        <v/>
      </c>
      <c r="P32" s="18">
        <f>IF($A32="","",SUM(D32:O32))</f>
        <v/>
      </c>
      <c r="Q32" s="18">
        <f>IF($A32="","",P32*C32)</f>
        <v/>
      </c>
      <c r="R32">
        <f>IF(COUNTIFS(U32:AF32,"&gt;0")=0,"",MIN(U32:AF32))</f>
        <v/>
      </c>
      <c r="S32">
        <f>IF(COUNTIFS(U32:AF32,"&gt;0")=0,"",MAX(U32:AF32))</f>
        <v/>
      </c>
      <c r="U32" s="21">
        <f>IF($A32="","",IF(D32&gt;0,1,""))</f>
        <v/>
      </c>
      <c r="V32" s="21">
        <f>IF($A32="","",IF(E32&gt;0,2,""))</f>
        <v/>
      </c>
      <c r="W32" s="21">
        <f>IF($A32="","",IF(F32&gt;0,3,""))</f>
        <v/>
      </c>
      <c r="X32" s="21">
        <f>IF($A32="","",IF(G32&gt;0,4,""))</f>
        <v/>
      </c>
      <c r="Y32" s="21">
        <f>IF($A32="","",IF(H32&gt;0,5,""))</f>
        <v/>
      </c>
      <c r="Z32" s="21">
        <f>IF($A32="","",IF(I32&gt;0,6,""))</f>
        <v/>
      </c>
      <c r="AA32" s="21">
        <f>IF($A32="","",IF(J32&gt;0,7,""))</f>
        <v/>
      </c>
      <c r="AB32" s="21">
        <f>IF($A32="","",IF(K32&gt;0,8,""))</f>
        <v/>
      </c>
      <c r="AC32" s="21">
        <f>IF($A32="","",IF(L32&gt;0,9,""))</f>
        <v/>
      </c>
      <c r="AD32" s="21">
        <f>IF($A32="","",IF(M32&gt;0,10,""))</f>
        <v/>
      </c>
      <c r="AE32" s="21">
        <f>IF($A32="","",IF(N32&gt;0,11,""))</f>
        <v/>
      </c>
      <c r="AF32" s="21">
        <f>IF($A32="","",IF(O32&gt;0,12,""))</f>
        <v/>
      </c>
    </row>
    <row r="33">
      <c r="A33">
        <f>IF(Projects!$A33="","",Projects!$A33)</f>
        <v/>
      </c>
      <c r="B33">
        <f>IF($A33="","",IF(Projects!$C33="","",Projects!$C33))</f>
        <v/>
      </c>
      <c r="C33" s="16">
        <f>IF($A33="","",Projects!$E33)</f>
        <v/>
      </c>
      <c r="D33" s="20">
        <f>IF($A33="","",SUMIFS(Plan!E$3:E$302,Plan!$B$3:$B$302,$A33))</f>
        <v/>
      </c>
      <c r="E33" s="20">
        <f>IF($A33="","",SUMIFS(Plan!F$3:F$302,Plan!$B$3:$B$302,$A33))</f>
        <v/>
      </c>
      <c r="F33" s="20">
        <f>IF($A33="","",SUMIFS(Plan!G$3:G$302,Plan!$B$3:$B$302,$A33))</f>
        <v/>
      </c>
      <c r="G33" s="20">
        <f>IF($A33="","",SUMIFS(Plan!H$3:H$302,Plan!$B$3:$B$302,$A33))</f>
        <v/>
      </c>
      <c r="H33" s="20">
        <f>IF($A33="","",SUMIFS(Plan!I$3:I$302,Plan!$B$3:$B$302,$A33))</f>
        <v/>
      </c>
      <c r="I33" s="20">
        <f>IF($A33="","",SUMIFS(Plan!J$3:J$302,Plan!$B$3:$B$302,$A33))</f>
        <v/>
      </c>
      <c r="J33" s="20">
        <f>IF($A33="","",SUMIFS(Plan!K$3:K$302,Plan!$B$3:$B$302,$A33))</f>
        <v/>
      </c>
      <c r="K33" s="20">
        <f>IF($A33="","",SUMIFS(Plan!L$3:L$302,Plan!$B$3:$B$302,$A33))</f>
        <v/>
      </c>
      <c r="L33" s="20">
        <f>IF($A33="","",SUMIFS(Plan!M$3:M$302,Plan!$B$3:$B$302,$A33))</f>
        <v/>
      </c>
      <c r="M33" s="20">
        <f>IF($A33="","",SUMIFS(Plan!N$3:N$302,Plan!$B$3:$B$302,$A33))</f>
        <v/>
      </c>
      <c r="N33" s="20">
        <f>IF($A33="","",SUMIFS(Plan!O$3:O$302,Plan!$B$3:$B$302,$A33))</f>
        <v/>
      </c>
      <c r="O33" s="20">
        <f>IF($A33="","",SUMIFS(Plan!P$3:P$302,Plan!$B$3:$B$302,$A33))</f>
        <v/>
      </c>
      <c r="P33" s="18">
        <f>IF($A33="","",SUM(D33:O33))</f>
        <v/>
      </c>
      <c r="Q33" s="18">
        <f>IF($A33="","",P33*C33)</f>
        <v/>
      </c>
      <c r="R33">
        <f>IF(COUNTIFS(U33:AF33,"&gt;0")=0,"",MIN(U33:AF33))</f>
        <v/>
      </c>
      <c r="S33">
        <f>IF(COUNTIFS(U33:AF33,"&gt;0")=0,"",MAX(U33:AF33))</f>
        <v/>
      </c>
      <c r="U33" s="21">
        <f>IF($A33="","",IF(D33&gt;0,1,""))</f>
        <v/>
      </c>
      <c r="V33" s="21">
        <f>IF($A33="","",IF(E33&gt;0,2,""))</f>
        <v/>
      </c>
      <c r="W33" s="21">
        <f>IF($A33="","",IF(F33&gt;0,3,""))</f>
        <v/>
      </c>
      <c r="X33" s="21">
        <f>IF($A33="","",IF(G33&gt;0,4,""))</f>
        <v/>
      </c>
      <c r="Y33" s="21">
        <f>IF($A33="","",IF(H33&gt;0,5,""))</f>
        <v/>
      </c>
      <c r="Z33" s="21">
        <f>IF($A33="","",IF(I33&gt;0,6,""))</f>
        <v/>
      </c>
      <c r="AA33" s="21">
        <f>IF($A33="","",IF(J33&gt;0,7,""))</f>
        <v/>
      </c>
      <c r="AB33" s="21">
        <f>IF($A33="","",IF(K33&gt;0,8,""))</f>
        <v/>
      </c>
      <c r="AC33" s="21">
        <f>IF($A33="","",IF(L33&gt;0,9,""))</f>
        <v/>
      </c>
      <c r="AD33" s="21">
        <f>IF($A33="","",IF(M33&gt;0,10,""))</f>
        <v/>
      </c>
      <c r="AE33" s="21">
        <f>IF($A33="","",IF(N33&gt;0,11,""))</f>
        <v/>
      </c>
      <c r="AF33" s="21">
        <f>IF($A33="","",IF(O33&gt;0,12,""))</f>
        <v/>
      </c>
    </row>
    <row r="34">
      <c r="A34">
        <f>IF(Projects!$A34="","",Projects!$A34)</f>
        <v/>
      </c>
      <c r="B34">
        <f>IF($A34="","",IF(Projects!$C34="","",Projects!$C34))</f>
        <v/>
      </c>
      <c r="C34" s="16">
        <f>IF($A34="","",Projects!$E34)</f>
        <v/>
      </c>
      <c r="D34" s="20">
        <f>IF($A34="","",SUMIFS(Plan!E$3:E$302,Plan!$B$3:$B$302,$A34))</f>
        <v/>
      </c>
      <c r="E34" s="20">
        <f>IF($A34="","",SUMIFS(Plan!F$3:F$302,Plan!$B$3:$B$302,$A34))</f>
        <v/>
      </c>
      <c r="F34" s="20">
        <f>IF($A34="","",SUMIFS(Plan!G$3:G$302,Plan!$B$3:$B$302,$A34))</f>
        <v/>
      </c>
      <c r="G34" s="20">
        <f>IF($A34="","",SUMIFS(Plan!H$3:H$302,Plan!$B$3:$B$302,$A34))</f>
        <v/>
      </c>
      <c r="H34" s="20">
        <f>IF($A34="","",SUMIFS(Plan!I$3:I$302,Plan!$B$3:$B$302,$A34))</f>
        <v/>
      </c>
      <c r="I34" s="20">
        <f>IF($A34="","",SUMIFS(Plan!J$3:J$302,Plan!$B$3:$B$302,$A34))</f>
        <v/>
      </c>
      <c r="J34" s="20">
        <f>IF($A34="","",SUMIFS(Plan!K$3:K$302,Plan!$B$3:$B$302,$A34))</f>
        <v/>
      </c>
      <c r="K34" s="20">
        <f>IF($A34="","",SUMIFS(Plan!L$3:L$302,Plan!$B$3:$B$302,$A34))</f>
        <v/>
      </c>
      <c r="L34" s="20">
        <f>IF($A34="","",SUMIFS(Plan!M$3:M$302,Plan!$B$3:$B$302,$A34))</f>
        <v/>
      </c>
      <c r="M34" s="20">
        <f>IF($A34="","",SUMIFS(Plan!N$3:N$302,Plan!$B$3:$B$302,$A34))</f>
        <v/>
      </c>
      <c r="N34" s="20">
        <f>IF($A34="","",SUMIFS(Plan!O$3:O$302,Plan!$B$3:$B$302,$A34))</f>
        <v/>
      </c>
      <c r="O34" s="20">
        <f>IF($A34="","",SUMIFS(Plan!P$3:P$302,Plan!$B$3:$B$302,$A34))</f>
        <v/>
      </c>
      <c r="P34" s="18">
        <f>IF($A34="","",SUM(D34:O34))</f>
        <v/>
      </c>
      <c r="Q34" s="18">
        <f>IF($A34="","",P34*C34)</f>
        <v/>
      </c>
      <c r="R34">
        <f>IF(COUNTIFS(U34:AF34,"&gt;0")=0,"",MIN(U34:AF34))</f>
        <v/>
      </c>
      <c r="S34">
        <f>IF(COUNTIFS(U34:AF34,"&gt;0")=0,"",MAX(U34:AF34))</f>
        <v/>
      </c>
      <c r="U34" s="21">
        <f>IF($A34="","",IF(D34&gt;0,1,""))</f>
        <v/>
      </c>
      <c r="V34" s="21">
        <f>IF($A34="","",IF(E34&gt;0,2,""))</f>
        <v/>
      </c>
      <c r="W34" s="21">
        <f>IF($A34="","",IF(F34&gt;0,3,""))</f>
        <v/>
      </c>
      <c r="X34" s="21">
        <f>IF($A34="","",IF(G34&gt;0,4,""))</f>
        <v/>
      </c>
      <c r="Y34" s="21">
        <f>IF($A34="","",IF(H34&gt;0,5,""))</f>
        <v/>
      </c>
      <c r="Z34" s="21">
        <f>IF($A34="","",IF(I34&gt;0,6,""))</f>
        <v/>
      </c>
      <c r="AA34" s="21">
        <f>IF($A34="","",IF(J34&gt;0,7,""))</f>
        <v/>
      </c>
      <c r="AB34" s="21">
        <f>IF($A34="","",IF(K34&gt;0,8,""))</f>
        <v/>
      </c>
      <c r="AC34" s="21">
        <f>IF($A34="","",IF(L34&gt;0,9,""))</f>
        <v/>
      </c>
      <c r="AD34" s="21">
        <f>IF($A34="","",IF(M34&gt;0,10,""))</f>
        <v/>
      </c>
      <c r="AE34" s="21">
        <f>IF($A34="","",IF(N34&gt;0,11,""))</f>
        <v/>
      </c>
      <c r="AF34" s="21">
        <f>IF($A34="","",IF(O34&gt;0,12,""))</f>
        <v/>
      </c>
    </row>
    <row r="35">
      <c r="A35">
        <f>IF(Projects!$A35="","",Projects!$A35)</f>
        <v/>
      </c>
      <c r="B35">
        <f>IF($A35="","",IF(Projects!$C35="","",Projects!$C35))</f>
        <v/>
      </c>
      <c r="C35" s="16">
        <f>IF($A35="","",Projects!$E35)</f>
        <v/>
      </c>
      <c r="D35" s="20">
        <f>IF($A35="","",SUMIFS(Plan!E$3:E$302,Plan!$B$3:$B$302,$A35))</f>
        <v/>
      </c>
      <c r="E35" s="20">
        <f>IF($A35="","",SUMIFS(Plan!F$3:F$302,Plan!$B$3:$B$302,$A35))</f>
        <v/>
      </c>
      <c r="F35" s="20">
        <f>IF($A35="","",SUMIFS(Plan!G$3:G$302,Plan!$B$3:$B$302,$A35))</f>
        <v/>
      </c>
      <c r="G35" s="20">
        <f>IF($A35="","",SUMIFS(Plan!H$3:H$302,Plan!$B$3:$B$302,$A35))</f>
        <v/>
      </c>
      <c r="H35" s="20">
        <f>IF($A35="","",SUMIFS(Plan!I$3:I$302,Plan!$B$3:$B$302,$A35))</f>
        <v/>
      </c>
      <c r="I35" s="20">
        <f>IF($A35="","",SUMIFS(Plan!J$3:J$302,Plan!$B$3:$B$302,$A35))</f>
        <v/>
      </c>
      <c r="J35" s="20">
        <f>IF($A35="","",SUMIFS(Plan!K$3:K$302,Plan!$B$3:$B$302,$A35))</f>
        <v/>
      </c>
      <c r="K35" s="20">
        <f>IF($A35="","",SUMIFS(Plan!L$3:L$302,Plan!$B$3:$B$302,$A35))</f>
        <v/>
      </c>
      <c r="L35" s="20">
        <f>IF($A35="","",SUMIFS(Plan!M$3:M$302,Plan!$B$3:$B$302,$A35))</f>
        <v/>
      </c>
      <c r="M35" s="20">
        <f>IF($A35="","",SUMIFS(Plan!N$3:N$302,Plan!$B$3:$B$302,$A35))</f>
        <v/>
      </c>
      <c r="N35" s="20">
        <f>IF($A35="","",SUMIFS(Plan!O$3:O$302,Plan!$B$3:$B$302,$A35))</f>
        <v/>
      </c>
      <c r="O35" s="20">
        <f>IF($A35="","",SUMIFS(Plan!P$3:P$302,Plan!$B$3:$B$302,$A35))</f>
        <v/>
      </c>
      <c r="P35" s="18">
        <f>IF($A35="","",SUM(D35:O35))</f>
        <v/>
      </c>
      <c r="Q35" s="18">
        <f>IF($A35="","",P35*C35)</f>
        <v/>
      </c>
      <c r="R35">
        <f>IF(COUNTIFS(U35:AF35,"&gt;0")=0,"",MIN(U35:AF35))</f>
        <v/>
      </c>
      <c r="S35">
        <f>IF(COUNTIFS(U35:AF35,"&gt;0")=0,"",MAX(U35:AF35))</f>
        <v/>
      </c>
      <c r="U35" s="21">
        <f>IF($A35="","",IF(D35&gt;0,1,""))</f>
        <v/>
      </c>
      <c r="V35" s="21">
        <f>IF($A35="","",IF(E35&gt;0,2,""))</f>
        <v/>
      </c>
      <c r="W35" s="21">
        <f>IF($A35="","",IF(F35&gt;0,3,""))</f>
        <v/>
      </c>
      <c r="X35" s="21">
        <f>IF($A35="","",IF(G35&gt;0,4,""))</f>
        <v/>
      </c>
      <c r="Y35" s="21">
        <f>IF($A35="","",IF(H35&gt;0,5,""))</f>
        <v/>
      </c>
      <c r="Z35" s="21">
        <f>IF($A35="","",IF(I35&gt;0,6,""))</f>
        <v/>
      </c>
      <c r="AA35" s="21">
        <f>IF($A35="","",IF(J35&gt;0,7,""))</f>
        <v/>
      </c>
      <c r="AB35" s="21">
        <f>IF($A35="","",IF(K35&gt;0,8,""))</f>
        <v/>
      </c>
      <c r="AC35" s="21">
        <f>IF($A35="","",IF(L35&gt;0,9,""))</f>
        <v/>
      </c>
      <c r="AD35" s="21">
        <f>IF($A35="","",IF(M35&gt;0,10,""))</f>
        <v/>
      </c>
      <c r="AE35" s="21">
        <f>IF($A35="","",IF(N35&gt;0,11,""))</f>
        <v/>
      </c>
      <c r="AF35" s="21">
        <f>IF($A35="","",IF(O35&gt;0,12,""))</f>
        <v/>
      </c>
    </row>
    <row r="36">
      <c r="A36">
        <f>IF(Projects!$A36="","",Projects!$A36)</f>
        <v/>
      </c>
      <c r="B36">
        <f>IF($A36="","",IF(Projects!$C36="","",Projects!$C36))</f>
        <v/>
      </c>
      <c r="C36" s="16">
        <f>IF($A36="","",Projects!$E36)</f>
        <v/>
      </c>
      <c r="D36" s="20">
        <f>IF($A36="","",SUMIFS(Plan!E$3:E$302,Plan!$B$3:$B$302,$A36))</f>
        <v/>
      </c>
      <c r="E36" s="20">
        <f>IF($A36="","",SUMIFS(Plan!F$3:F$302,Plan!$B$3:$B$302,$A36))</f>
        <v/>
      </c>
      <c r="F36" s="20">
        <f>IF($A36="","",SUMIFS(Plan!G$3:G$302,Plan!$B$3:$B$302,$A36))</f>
        <v/>
      </c>
      <c r="G36" s="20">
        <f>IF($A36="","",SUMIFS(Plan!H$3:H$302,Plan!$B$3:$B$302,$A36))</f>
        <v/>
      </c>
      <c r="H36" s="20">
        <f>IF($A36="","",SUMIFS(Plan!I$3:I$302,Plan!$B$3:$B$302,$A36))</f>
        <v/>
      </c>
      <c r="I36" s="20">
        <f>IF($A36="","",SUMIFS(Plan!J$3:J$302,Plan!$B$3:$B$302,$A36))</f>
        <v/>
      </c>
      <c r="J36" s="20">
        <f>IF($A36="","",SUMIFS(Plan!K$3:K$302,Plan!$B$3:$B$302,$A36))</f>
        <v/>
      </c>
      <c r="K36" s="20">
        <f>IF($A36="","",SUMIFS(Plan!L$3:L$302,Plan!$B$3:$B$302,$A36))</f>
        <v/>
      </c>
      <c r="L36" s="20">
        <f>IF($A36="","",SUMIFS(Plan!M$3:M$302,Plan!$B$3:$B$302,$A36))</f>
        <v/>
      </c>
      <c r="M36" s="20">
        <f>IF($A36="","",SUMIFS(Plan!N$3:N$302,Plan!$B$3:$B$302,$A36))</f>
        <v/>
      </c>
      <c r="N36" s="20">
        <f>IF($A36="","",SUMIFS(Plan!O$3:O$302,Plan!$B$3:$B$302,$A36))</f>
        <v/>
      </c>
      <c r="O36" s="20">
        <f>IF($A36="","",SUMIFS(Plan!P$3:P$302,Plan!$B$3:$B$302,$A36))</f>
        <v/>
      </c>
      <c r="P36" s="18">
        <f>IF($A36="","",SUM(D36:O36))</f>
        <v/>
      </c>
      <c r="Q36" s="18">
        <f>IF($A36="","",P36*C36)</f>
        <v/>
      </c>
      <c r="R36">
        <f>IF(COUNTIFS(U36:AF36,"&gt;0")=0,"",MIN(U36:AF36))</f>
        <v/>
      </c>
      <c r="S36">
        <f>IF(COUNTIFS(U36:AF36,"&gt;0")=0,"",MAX(U36:AF36))</f>
        <v/>
      </c>
      <c r="U36" s="21">
        <f>IF($A36="","",IF(D36&gt;0,1,""))</f>
        <v/>
      </c>
      <c r="V36" s="21">
        <f>IF($A36="","",IF(E36&gt;0,2,""))</f>
        <v/>
      </c>
      <c r="W36" s="21">
        <f>IF($A36="","",IF(F36&gt;0,3,""))</f>
        <v/>
      </c>
      <c r="X36" s="21">
        <f>IF($A36="","",IF(G36&gt;0,4,""))</f>
        <v/>
      </c>
      <c r="Y36" s="21">
        <f>IF($A36="","",IF(H36&gt;0,5,""))</f>
        <v/>
      </c>
      <c r="Z36" s="21">
        <f>IF($A36="","",IF(I36&gt;0,6,""))</f>
        <v/>
      </c>
      <c r="AA36" s="21">
        <f>IF($A36="","",IF(J36&gt;0,7,""))</f>
        <v/>
      </c>
      <c r="AB36" s="21">
        <f>IF($A36="","",IF(K36&gt;0,8,""))</f>
        <v/>
      </c>
      <c r="AC36" s="21">
        <f>IF($A36="","",IF(L36&gt;0,9,""))</f>
        <v/>
      </c>
      <c r="AD36" s="21">
        <f>IF($A36="","",IF(M36&gt;0,10,""))</f>
        <v/>
      </c>
      <c r="AE36" s="21">
        <f>IF($A36="","",IF(N36&gt;0,11,""))</f>
        <v/>
      </c>
      <c r="AF36" s="21">
        <f>IF($A36="","",IF(O36&gt;0,12,""))</f>
        <v/>
      </c>
    </row>
    <row r="37">
      <c r="A37">
        <f>IF(Projects!$A37="","",Projects!$A37)</f>
        <v/>
      </c>
      <c r="B37">
        <f>IF($A37="","",IF(Projects!$C37="","",Projects!$C37))</f>
        <v/>
      </c>
      <c r="C37" s="16">
        <f>IF($A37="","",Projects!$E37)</f>
        <v/>
      </c>
      <c r="D37" s="20">
        <f>IF($A37="","",SUMIFS(Plan!E$3:E$302,Plan!$B$3:$B$302,$A37))</f>
        <v/>
      </c>
      <c r="E37" s="20">
        <f>IF($A37="","",SUMIFS(Plan!F$3:F$302,Plan!$B$3:$B$302,$A37))</f>
        <v/>
      </c>
      <c r="F37" s="20">
        <f>IF($A37="","",SUMIFS(Plan!G$3:G$302,Plan!$B$3:$B$302,$A37))</f>
        <v/>
      </c>
      <c r="G37" s="20">
        <f>IF($A37="","",SUMIFS(Plan!H$3:H$302,Plan!$B$3:$B$302,$A37))</f>
        <v/>
      </c>
      <c r="H37" s="20">
        <f>IF($A37="","",SUMIFS(Plan!I$3:I$302,Plan!$B$3:$B$302,$A37))</f>
        <v/>
      </c>
      <c r="I37" s="20">
        <f>IF($A37="","",SUMIFS(Plan!J$3:J$302,Plan!$B$3:$B$302,$A37))</f>
        <v/>
      </c>
      <c r="J37" s="20">
        <f>IF($A37="","",SUMIFS(Plan!K$3:K$302,Plan!$B$3:$B$302,$A37))</f>
        <v/>
      </c>
      <c r="K37" s="20">
        <f>IF($A37="","",SUMIFS(Plan!L$3:L$302,Plan!$B$3:$B$302,$A37))</f>
        <v/>
      </c>
      <c r="L37" s="20">
        <f>IF($A37="","",SUMIFS(Plan!M$3:M$302,Plan!$B$3:$B$302,$A37))</f>
        <v/>
      </c>
      <c r="M37" s="20">
        <f>IF($A37="","",SUMIFS(Plan!N$3:N$302,Plan!$B$3:$B$302,$A37))</f>
        <v/>
      </c>
      <c r="N37" s="20">
        <f>IF($A37="","",SUMIFS(Plan!O$3:O$302,Plan!$B$3:$B$302,$A37))</f>
        <v/>
      </c>
      <c r="O37" s="20">
        <f>IF($A37="","",SUMIFS(Plan!P$3:P$302,Plan!$B$3:$B$302,$A37))</f>
        <v/>
      </c>
      <c r="P37" s="18">
        <f>IF($A37="","",SUM(D37:O37))</f>
        <v/>
      </c>
      <c r="Q37" s="18">
        <f>IF($A37="","",P37*C37)</f>
        <v/>
      </c>
      <c r="R37">
        <f>IF(COUNTIFS(U37:AF37,"&gt;0")=0,"",MIN(U37:AF37))</f>
        <v/>
      </c>
      <c r="S37">
        <f>IF(COUNTIFS(U37:AF37,"&gt;0")=0,"",MAX(U37:AF37))</f>
        <v/>
      </c>
      <c r="U37" s="21">
        <f>IF($A37="","",IF(D37&gt;0,1,""))</f>
        <v/>
      </c>
      <c r="V37" s="21">
        <f>IF($A37="","",IF(E37&gt;0,2,""))</f>
        <v/>
      </c>
      <c r="W37" s="21">
        <f>IF($A37="","",IF(F37&gt;0,3,""))</f>
        <v/>
      </c>
      <c r="X37" s="21">
        <f>IF($A37="","",IF(G37&gt;0,4,""))</f>
        <v/>
      </c>
      <c r="Y37" s="21">
        <f>IF($A37="","",IF(H37&gt;0,5,""))</f>
        <v/>
      </c>
      <c r="Z37" s="21">
        <f>IF($A37="","",IF(I37&gt;0,6,""))</f>
        <v/>
      </c>
      <c r="AA37" s="21">
        <f>IF($A37="","",IF(J37&gt;0,7,""))</f>
        <v/>
      </c>
      <c r="AB37" s="21">
        <f>IF($A37="","",IF(K37&gt;0,8,""))</f>
        <v/>
      </c>
      <c r="AC37" s="21">
        <f>IF($A37="","",IF(L37&gt;0,9,""))</f>
        <v/>
      </c>
      <c r="AD37" s="21">
        <f>IF($A37="","",IF(M37&gt;0,10,""))</f>
        <v/>
      </c>
      <c r="AE37" s="21">
        <f>IF($A37="","",IF(N37&gt;0,11,""))</f>
        <v/>
      </c>
      <c r="AF37" s="21">
        <f>IF($A37="","",IF(O37&gt;0,12,""))</f>
        <v/>
      </c>
    </row>
    <row r="38">
      <c r="A38">
        <f>IF(Projects!$A38="","",Projects!$A38)</f>
        <v/>
      </c>
      <c r="B38">
        <f>IF($A38="","",IF(Projects!$C38="","",Projects!$C38))</f>
        <v/>
      </c>
      <c r="C38" s="16">
        <f>IF($A38="","",Projects!$E38)</f>
        <v/>
      </c>
      <c r="D38" s="20">
        <f>IF($A38="","",SUMIFS(Plan!E$3:E$302,Plan!$B$3:$B$302,$A38))</f>
        <v/>
      </c>
      <c r="E38" s="20">
        <f>IF($A38="","",SUMIFS(Plan!F$3:F$302,Plan!$B$3:$B$302,$A38))</f>
        <v/>
      </c>
      <c r="F38" s="20">
        <f>IF($A38="","",SUMIFS(Plan!G$3:G$302,Plan!$B$3:$B$302,$A38))</f>
        <v/>
      </c>
      <c r="G38" s="20">
        <f>IF($A38="","",SUMIFS(Plan!H$3:H$302,Plan!$B$3:$B$302,$A38))</f>
        <v/>
      </c>
      <c r="H38" s="20">
        <f>IF($A38="","",SUMIFS(Plan!I$3:I$302,Plan!$B$3:$B$302,$A38))</f>
        <v/>
      </c>
      <c r="I38" s="20">
        <f>IF($A38="","",SUMIFS(Plan!J$3:J$302,Plan!$B$3:$B$302,$A38))</f>
        <v/>
      </c>
      <c r="J38" s="20">
        <f>IF($A38="","",SUMIFS(Plan!K$3:K$302,Plan!$B$3:$B$302,$A38))</f>
        <v/>
      </c>
      <c r="K38" s="20">
        <f>IF($A38="","",SUMIFS(Plan!L$3:L$302,Plan!$B$3:$B$302,$A38))</f>
        <v/>
      </c>
      <c r="L38" s="20">
        <f>IF($A38="","",SUMIFS(Plan!M$3:M$302,Plan!$B$3:$B$302,$A38))</f>
        <v/>
      </c>
      <c r="M38" s="20">
        <f>IF($A38="","",SUMIFS(Plan!N$3:N$302,Plan!$B$3:$B$302,$A38))</f>
        <v/>
      </c>
      <c r="N38" s="20">
        <f>IF($A38="","",SUMIFS(Plan!O$3:O$302,Plan!$B$3:$B$302,$A38))</f>
        <v/>
      </c>
      <c r="O38" s="20">
        <f>IF($A38="","",SUMIFS(Plan!P$3:P$302,Plan!$B$3:$B$302,$A38))</f>
        <v/>
      </c>
      <c r="P38" s="18">
        <f>IF($A38="","",SUM(D38:O38))</f>
        <v/>
      </c>
      <c r="Q38" s="18">
        <f>IF($A38="","",P38*C38)</f>
        <v/>
      </c>
      <c r="R38">
        <f>IF(COUNTIFS(U38:AF38,"&gt;0")=0,"",MIN(U38:AF38))</f>
        <v/>
      </c>
      <c r="S38">
        <f>IF(COUNTIFS(U38:AF38,"&gt;0")=0,"",MAX(U38:AF38))</f>
        <v/>
      </c>
      <c r="U38" s="21">
        <f>IF($A38="","",IF(D38&gt;0,1,""))</f>
        <v/>
      </c>
      <c r="V38" s="21">
        <f>IF($A38="","",IF(E38&gt;0,2,""))</f>
        <v/>
      </c>
      <c r="W38" s="21">
        <f>IF($A38="","",IF(F38&gt;0,3,""))</f>
        <v/>
      </c>
      <c r="X38" s="21">
        <f>IF($A38="","",IF(G38&gt;0,4,""))</f>
        <v/>
      </c>
      <c r="Y38" s="21">
        <f>IF($A38="","",IF(H38&gt;0,5,""))</f>
        <v/>
      </c>
      <c r="Z38" s="21">
        <f>IF($A38="","",IF(I38&gt;0,6,""))</f>
        <v/>
      </c>
      <c r="AA38" s="21">
        <f>IF($A38="","",IF(J38&gt;0,7,""))</f>
        <v/>
      </c>
      <c r="AB38" s="21">
        <f>IF($A38="","",IF(K38&gt;0,8,""))</f>
        <v/>
      </c>
      <c r="AC38" s="21">
        <f>IF($A38="","",IF(L38&gt;0,9,""))</f>
        <v/>
      </c>
      <c r="AD38" s="21">
        <f>IF($A38="","",IF(M38&gt;0,10,""))</f>
        <v/>
      </c>
      <c r="AE38" s="21">
        <f>IF($A38="","",IF(N38&gt;0,11,""))</f>
        <v/>
      </c>
      <c r="AF38" s="21">
        <f>IF($A38="","",IF(O38&gt;0,12,""))</f>
        <v/>
      </c>
    </row>
    <row r="39">
      <c r="A39">
        <f>IF(Projects!$A39="","",Projects!$A39)</f>
        <v/>
      </c>
      <c r="B39">
        <f>IF($A39="","",IF(Projects!$C39="","",Projects!$C39))</f>
        <v/>
      </c>
      <c r="C39" s="16">
        <f>IF($A39="","",Projects!$E39)</f>
        <v/>
      </c>
      <c r="D39" s="20">
        <f>IF($A39="","",SUMIFS(Plan!E$3:E$302,Plan!$B$3:$B$302,$A39))</f>
        <v/>
      </c>
      <c r="E39" s="20">
        <f>IF($A39="","",SUMIFS(Plan!F$3:F$302,Plan!$B$3:$B$302,$A39))</f>
        <v/>
      </c>
      <c r="F39" s="20">
        <f>IF($A39="","",SUMIFS(Plan!G$3:G$302,Plan!$B$3:$B$302,$A39))</f>
        <v/>
      </c>
      <c r="G39" s="20">
        <f>IF($A39="","",SUMIFS(Plan!H$3:H$302,Plan!$B$3:$B$302,$A39))</f>
        <v/>
      </c>
      <c r="H39" s="20">
        <f>IF($A39="","",SUMIFS(Plan!I$3:I$302,Plan!$B$3:$B$302,$A39))</f>
        <v/>
      </c>
      <c r="I39" s="20">
        <f>IF($A39="","",SUMIFS(Plan!J$3:J$302,Plan!$B$3:$B$302,$A39))</f>
        <v/>
      </c>
      <c r="J39" s="20">
        <f>IF($A39="","",SUMIFS(Plan!K$3:K$302,Plan!$B$3:$B$302,$A39))</f>
        <v/>
      </c>
      <c r="K39" s="20">
        <f>IF($A39="","",SUMIFS(Plan!L$3:L$302,Plan!$B$3:$B$302,$A39))</f>
        <v/>
      </c>
      <c r="L39" s="20">
        <f>IF($A39="","",SUMIFS(Plan!M$3:M$302,Plan!$B$3:$B$302,$A39))</f>
        <v/>
      </c>
      <c r="M39" s="20">
        <f>IF($A39="","",SUMIFS(Plan!N$3:N$302,Plan!$B$3:$B$302,$A39))</f>
        <v/>
      </c>
      <c r="N39" s="20">
        <f>IF($A39="","",SUMIFS(Plan!O$3:O$302,Plan!$B$3:$B$302,$A39))</f>
        <v/>
      </c>
      <c r="O39" s="20">
        <f>IF($A39="","",SUMIFS(Plan!P$3:P$302,Plan!$B$3:$B$302,$A39))</f>
        <v/>
      </c>
      <c r="P39" s="18">
        <f>IF($A39="","",SUM(D39:O39))</f>
        <v/>
      </c>
      <c r="Q39" s="18">
        <f>IF($A39="","",P39*C39)</f>
        <v/>
      </c>
      <c r="R39">
        <f>IF(COUNTIFS(U39:AF39,"&gt;0")=0,"",MIN(U39:AF39))</f>
        <v/>
      </c>
      <c r="S39">
        <f>IF(COUNTIFS(U39:AF39,"&gt;0")=0,"",MAX(U39:AF39))</f>
        <v/>
      </c>
      <c r="U39" s="21">
        <f>IF($A39="","",IF(D39&gt;0,1,""))</f>
        <v/>
      </c>
      <c r="V39" s="21">
        <f>IF($A39="","",IF(E39&gt;0,2,""))</f>
        <v/>
      </c>
      <c r="W39" s="21">
        <f>IF($A39="","",IF(F39&gt;0,3,""))</f>
        <v/>
      </c>
      <c r="X39" s="21">
        <f>IF($A39="","",IF(G39&gt;0,4,""))</f>
        <v/>
      </c>
      <c r="Y39" s="21">
        <f>IF($A39="","",IF(H39&gt;0,5,""))</f>
        <v/>
      </c>
      <c r="Z39" s="21">
        <f>IF($A39="","",IF(I39&gt;0,6,""))</f>
        <v/>
      </c>
      <c r="AA39" s="21">
        <f>IF($A39="","",IF(J39&gt;0,7,""))</f>
        <v/>
      </c>
      <c r="AB39" s="21">
        <f>IF($A39="","",IF(K39&gt;0,8,""))</f>
        <v/>
      </c>
      <c r="AC39" s="21">
        <f>IF($A39="","",IF(L39&gt;0,9,""))</f>
        <v/>
      </c>
      <c r="AD39" s="21">
        <f>IF($A39="","",IF(M39&gt;0,10,""))</f>
        <v/>
      </c>
      <c r="AE39" s="21">
        <f>IF($A39="","",IF(N39&gt;0,11,""))</f>
        <v/>
      </c>
      <c r="AF39" s="21">
        <f>IF($A39="","",IF(O39&gt;0,12,""))</f>
        <v/>
      </c>
    </row>
    <row r="40">
      <c r="A40">
        <f>IF(Projects!$A40="","",Projects!$A40)</f>
        <v/>
      </c>
      <c r="B40">
        <f>IF($A40="","",IF(Projects!$C40="","",Projects!$C40))</f>
        <v/>
      </c>
      <c r="C40" s="16">
        <f>IF($A40="","",Projects!$E40)</f>
        <v/>
      </c>
      <c r="D40" s="20">
        <f>IF($A40="","",SUMIFS(Plan!E$3:E$302,Plan!$B$3:$B$302,$A40))</f>
        <v/>
      </c>
      <c r="E40" s="20">
        <f>IF($A40="","",SUMIFS(Plan!F$3:F$302,Plan!$B$3:$B$302,$A40))</f>
        <v/>
      </c>
      <c r="F40" s="20">
        <f>IF($A40="","",SUMIFS(Plan!G$3:G$302,Plan!$B$3:$B$302,$A40))</f>
        <v/>
      </c>
      <c r="G40" s="20">
        <f>IF($A40="","",SUMIFS(Plan!H$3:H$302,Plan!$B$3:$B$302,$A40))</f>
        <v/>
      </c>
      <c r="H40" s="20">
        <f>IF($A40="","",SUMIFS(Plan!I$3:I$302,Plan!$B$3:$B$302,$A40))</f>
        <v/>
      </c>
      <c r="I40" s="20">
        <f>IF($A40="","",SUMIFS(Plan!J$3:J$302,Plan!$B$3:$B$302,$A40))</f>
        <v/>
      </c>
      <c r="J40" s="20">
        <f>IF($A40="","",SUMIFS(Plan!K$3:K$302,Plan!$B$3:$B$302,$A40))</f>
        <v/>
      </c>
      <c r="K40" s="20">
        <f>IF($A40="","",SUMIFS(Plan!L$3:L$302,Plan!$B$3:$B$302,$A40))</f>
        <v/>
      </c>
      <c r="L40" s="20">
        <f>IF($A40="","",SUMIFS(Plan!M$3:M$302,Plan!$B$3:$B$302,$A40))</f>
        <v/>
      </c>
      <c r="M40" s="20">
        <f>IF($A40="","",SUMIFS(Plan!N$3:N$302,Plan!$B$3:$B$302,$A40))</f>
        <v/>
      </c>
      <c r="N40" s="20">
        <f>IF($A40="","",SUMIFS(Plan!O$3:O$302,Plan!$B$3:$B$302,$A40))</f>
        <v/>
      </c>
      <c r="O40" s="20">
        <f>IF($A40="","",SUMIFS(Plan!P$3:P$302,Plan!$B$3:$B$302,$A40))</f>
        <v/>
      </c>
      <c r="P40" s="18">
        <f>IF($A40="","",SUM(D40:O40))</f>
        <v/>
      </c>
      <c r="Q40" s="18">
        <f>IF($A40="","",P40*C40)</f>
        <v/>
      </c>
      <c r="R40">
        <f>IF(COUNTIFS(U40:AF40,"&gt;0")=0,"",MIN(U40:AF40))</f>
        <v/>
      </c>
      <c r="S40">
        <f>IF(COUNTIFS(U40:AF40,"&gt;0")=0,"",MAX(U40:AF40))</f>
        <v/>
      </c>
      <c r="U40" s="21">
        <f>IF($A40="","",IF(D40&gt;0,1,""))</f>
        <v/>
      </c>
      <c r="V40" s="21">
        <f>IF($A40="","",IF(E40&gt;0,2,""))</f>
        <v/>
      </c>
      <c r="W40" s="21">
        <f>IF($A40="","",IF(F40&gt;0,3,""))</f>
        <v/>
      </c>
      <c r="X40" s="21">
        <f>IF($A40="","",IF(G40&gt;0,4,""))</f>
        <v/>
      </c>
      <c r="Y40" s="21">
        <f>IF($A40="","",IF(H40&gt;0,5,""))</f>
        <v/>
      </c>
      <c r="Z40" s="21">
        <f>IF($A40="","",IF(I40&gt;0,6,""))</f>
        <v/>
      </c>
      <c r="AA40" s="21">
        <f>IF($A40="","",IF(J40&gt;0,7,""))</f>
        <v/>
      </c>
      <c r="AB40" s="21">
        <f>IF($A40="","",IF(K40&gt;0,8,""))</f>
        <v/>
      </c>
      <c r="AC40" s="21">
        <f>IF($A40="","",IF(L40&gt;0,9,""))</f>
        <v/>
      </c>
      <c r="AD40" s="21">
        <f>IF($A40="","",IF(M40&gt;0,10,""))</f>
        <v/>
      </c>
      <c r="AE40" s="21">
        <f>IF($A40="","",IF(N40&gt;0,11,""))</f>
        <v/>
      </c>
      <c r="AF40" s="21">
        <f>IF($A40="","",IF(O40&gt;0,12,""))</f>
        <v/>
      </c>
    </row>
    <row r="41">
      <c r="A41">
        <f>IF(Projects!$A41="","",Projects!$A41)</f>
        <v/>
      </c>
      <c r="B41">
        <f>IF($A41="","",IF(Projects!$C41="","",Projects!$C41))</f>
        <v/>
      </c>
      <c r="C41" s="16">
        <f>IF($A41="","",Projects!$E41)</f>
        <v/>
      </c>
      <c r="D41" s="20">
        <f>IF($A41="","",SUMIFS(Plan!E$3:E$302,Plan!$B$3:$B$302,$A41))</f>
        <v/>
      </c>
      <c r="E41" s="20">
        <f>IF($A41="","",SUMIFS(Plan!F$3:F$302,Plan!$B$3:$B$302,$A41))</f>
        <v/>
      </c>
      <c r="F41" s="20">
        <f>IF($A41="","",SUMIFS(Plan!G$3:G$302,Plan!$B$3:$B$302,$A41))</f>
        <v/>
      </c>
      <c r="G41" s="20">
        <f>IF($A41="","",SUMIFS(Plan!H$3:H$302,Plan!$B$3:$B$302,$A41))</f>
        <v/>
      </c>
      <c r="H41" s="20">
        <f>IF($A41="","",SUMIFS(Plan!I$3:I$302,Plan!$B$3:$B$302,$A41))</f>
        <v/>
      </c>
      <c r="I41" s="20">
        <f>IF($A41="","",SUMIFS(Plan!J$3:J$302,Plan!$B$3:$B$302,$A41))</f>
        <v/>
      </c>
      <c r="J41" s="20">
        <f>IF($A41="","",SUMIFS(Plan!K$3:K$302,Plan!$B$3:$B$302,$A41))</f>
        <v/>
      </c>
      <c r="K41" s="20">
        <f>IF($A41="","",SUMIFS(Plan!L$3:L$302,Plan!$B$3:$B$302,$A41))</f>
        <v/>
      </c>
      <c r="L41" s="20">
        <f>IF($A41="","",SUMIFS(Plan!M$3:M$302,Plan!$B$3:$B$302,$A41))</f>
        <v/>
      </c>
      <c r="M41" s="20">
        <f>IF($A41="","",SUMIFS(Plan!N$3:N$302,Plan!$B$3:$B$302,$A41))</f>
        <v/>
      </c>
      <c r="N41" s="20">
        <f>IF($A41="","",SUMIFS(Plan!O$3:O$302,Plan!$B$3:$B$302,$A41))</f>
        <v/>
      </c>
      <c r="O41" s="20">
        <f>IF($A41="","",SUMIFS(Plan!P$3:P$302,Plan!$B$3:$B$302,$A41))</f>
        <v/>
      </c>
      <c r="P41" s="18">
        <f>IF($A41="","",SUM(D41:O41))</f>
        <v/>
      </c>
      <c r="Q41" s="18">
        <f>IF($A41="","",P41*C41)</f>
        <v/>
      </c>
      <c r="R41">
        <f>IF(COUNTIFS(U41:AF41,"&gt;0")=0,"",MIN(U41:AF41))</f>
        <v/>
      </c>
      <c r="S41">
        <f>IF(COUNTIFS(U41:AF41,"&gt;0")=0,"",MAX(U41:AF41))</f>
        <v/>
      </c>
      <c r="U41" s="21">
        <f>IF($A41="","",IF(D41&gt;0,1,""))</f>
        <v/>
      </c>
      <c r="V41" s="21">
        <f>IF($A41="","",IF(E41&gt;0,2,""))</f>
        <v/>
      </c>
      <c r="W41" s="21">
        <f>IF($A41="","",IF(F41&gt;0,3,""))</f>
        <v/>
      </c>
      <c r="X41" s="21">
        <f>IF($A41="","",IF(G41&gt;0,4,""))</f>
        <v/>
      </c>
      <c r="Y41" s="21">
        <f>IF($A41="","",IF(H41&gt;0,5,""))</f>
        <v/>
      </c>
      <c r="Z41" s="21">
        <f>IF($A41="","",IF(I41&gt;0,6,""))</f>
        <v/>
      </c>
      <c r="AA41" s="21">
        <f>IF($A41="","",IF(J41&gt;0,7,""))</f>
        <v/>
      </c>
      <c r="AB41" s="21">
        <f>IF($A41="","",IF(K41&gt;0,8,""))</f>
        <v/>
      </c>
      <c r="AC41" s="21">
        <f>IF($A41="","",IF(L41&gt;0,9,""))</f>
        <v/>
      </c>
      <c r="AD41" s="21">
        <f>IF($A41="","",IF(M41&gt;0,10,""))</f>
        <v/>
      </c>
      <c r="AE41" s="21">
        <f>IF($A41="","",IF(N41&gt;0,11,""))</f>
        <v/>
      </c>
      <c r="AF41" s="21">
        <f>IF($A41="","",IF(O41&gt;0,12,""))</f>
        <v/>
      </c>
    </row>
    <row r="42">
      <c r="A42">
        <f>IF(Projects!$A42="","",Projects!$A42)</f>
        <v/>
      </c>
      <c r="B42">
        <f>IF($A42="","",IF(Projects!$C42="","",Projects!$C42))</f>
        <v/>
      </c>
      <c r="C42" s="16">
        <f>IF($A42="","",Projects!$E42)</f>
        <v/>
      </c>
      <c r="D42" s="20">
        <f>IF($A42="","",SUMIFS(Plan!E$3:E$302,Plan!$B$3:$B$302,$A42))</f>
        <v/>
      </c>
      <c r="E42" s="20">
        <f>IF($A42="","",SUMIFS(Plan!F$3:F$302,Plan!$B$3:$B$302,$A42))</f>
        <v/>
      </c>
      <c r="F42" s="20">
        <f>IF($A42="","",SUMIFS(Plan!G$3:G$302,Plan!$B$3:$B$302,$A42))</f>
        <v/>
      </c>
      <c r="G42" s="20">
        <f>IF($A42="","",SUMIFS(Plan!H$3:H$302,Plan!$B$3:$B$302,$A42))</f>
        <v/>
      </c>
      <c r="H42" s="20">
        <f>IF($A42="","",SUMIFS(Plan!I$3:I$302,Plan!$B$3:$B$302,$A42))</f>
        <v/>
      </c>
      <c r="I42" s="20">
        <f>IF($A42="","",SUMIFS(Plan!J$3:J$302,Plan!$B$3:$B$302,$A42))</f>
        <v/>
      </c>
      <c r="J42" s="20">
        <f>IF($A42="","",SUMIFS(Plan!K$3:K$302,Plan!$B$3:$B$302,$A42))</f>
        <v/>
      </c>
      <c r="K42" s="20">
        <f>IF($A42="","",SUMIFS(Plan!L$3:L$302,Plan!$B$3:$B$302,$A42))</f>
        <v/>
      </c>
      <c r="L42" s="20">
        <f>IF($A42="","",SUMIFS(Plan!M$3:M$302,Plan!$B$3:$B$302,$A42))</f>
        <v/>
      </c>
      <c r="M42" s="20">
        <f>IF($A42="","",SUMIFS(Plan!N$3:N$302,Plan!$B$3:$B$302,$A42))</f>
        <v/>
      </c>
      <c r="N42" s="20">
        <f>IF($A42="","",SUMIFS(Plan!O$3:O$302,Plan!$B$3:$B$302,$A42))</f>
        <v/>
      </c>
      <c r="O42" s="20">
        <f>IF($A42="","",SUMIFS(Plan!P$3:P$302,Plan!$B$3:$B$302,$A42))</f>
        <v/>
      </c>
      <c r="P42" s="18">
        <f>IF($A42="","",SUM(D42:O42))</f>
        <v/>
      </c>
      <c r="Q42" s="18">
        <f>IF($A42="","",P42*C42)</f>
        <v/>
      </c>
      <c r="R42">
        <f>IF(COUNTIFS(U42:AF42,"&gt;0")=0,"",MIN(U42:AF42))</f>
        <v/>
      </c>
      <c r="S42">
        <f>IF(COUNTIFS(U42:AF42,"&gt;0")=0,"",MAX(U42:AF42))</f>
        <v/>
      </c>
      <c r="U42" s="21">
        <f>IF($A42="","",IF(D42&gt;0,1,""))</f>
        <v/>
      </c>
      <c r="V42" s="21">
        <f>IF($A42="","",IF(E42&gt;0,2,""))</f>
        <v/>
      </c>
      <c r="W42" s="21">
        <f>IF($A42="","",IF(F42&gt;0,3,""))</f>
        <v/>
      </c>
      <c r="X42" s="21">
        <f>IF($A42="","",IF(G42&gt;0,4,""))</f>
        <v/>
      </c>
      <c r="Y42" s="21">
        <f>IF($A42="","",IF(H42&gt;0,5,""))</f>
        <v/>
      </c>
      <c r="Z42" s="21">
        <f>IF($A42="","",IF(I42&gt;0,6,""))</f>
        <v/>
      </c>
      <c r="AA42" s="21">
        <f>IF($A42="","",IF(J42&gt;0,7,""))</f>
        <v/>
      </c>
      <c r="AB42" s="21">
        <f>IF($A42="","",IF(K42&gt;0,8,""))</f>
        <v/>
      </c>
      <c r="AC42" s="21">
        <f>IF($A42="","",IF(L42&gt;0,9,""))</f>
        <v/>
      </c>
      <c r="AD42" s="21">
        <f>IF($A42="","",IF(M42&gt;0,10,""))</f>
        <v/>
      </c>
      <c r="AE42" s="21">
        <f>IF($A42="","",IF(N42&gt;0,11,""))</f>
        <v/>
      </c>
      <c r="AF42" s="21">
        <f>IF($A42="","",IF(O42&gt;0,12,""))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conditionalFormatting sqref="D3:O42">
    <cfRule type="expression" priority="1" dxfId="4" stopIfTrue="0">
      <formula>AND(D3&lt;&gt;"",D3&gt;0,$B3="Confirmed")</formula>
    </cfRule>
    <cfRule type="expression" priority="2" dxfId="2" stopIfTrue="0">
      <formula>AND(D3&lt;&gt;"",D3&gt;0,$B3="Tentative")</formula>
    </cfRule>
  </conditionalFormatting>
  <pageMargins left="0.75" right="0.75" top="1" bottom="1" header="0.5" footer="0.5"/>
  <pageSetup orientation="landscape" fitToHeight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2026-10-20T00:19:28Z</dcterms:created>
  <dcterms:modified xsi:type="dcterms:W3CDTF">2026-10-20T00:19:28Z</dcterms:modified>
</cp:coreProperties>
</file>